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2 DICIEMBRE\Numeral 4\"/>
    </mc:Choice>
  </mc:AlternateContent>
  <bookViews>
    <workbookView xWindow="0" yWindow="0" windowWidth="21600" windowHeight="9735" tabRatio="821" firstSheet="1" activeTab="11"/>
  </bookViews>
  <sheets>
    <sheet name="ENERO" sheetId="16" r:id="rId1"/>
    <sheet name="FEBRERO" sheetId="17" r:id="rId2"/>
    <sheet name="MARZO" sheetId="18" r:id="rId3"/>
    <sheet name="ABRIL" sheetId="19" r:id="rId4"/>
    <sheet name="MAYO" sheetId="20" r:id="rId5"/>
    <sheet name="JUNIO" sheetId="21" r:id="rId6"/>
    <sheet name="JULIO " sheetId="22" r:id="rId7"/>
    <sheet name="AGOSTO" sheetId="23" r:id="rId8"/>
    <sheet name="SEPTIEMBRE" sheetId="24" r:id="rId9"/>
    <sheet name="OCTUBRE" sheetId="25" r:id="rId10"/>
    <sheet name="NOVIEMBRRE" sheetId="26" r:id="rId11"/>
    <sheet name="DICIEMBRE" sheetId="27" r:id="rId12"/>
  </sheets>
  <definedNames>
    <definedName name="_xlnm.Print_Area" localSheetId="3">ABRIL!$A$1:$P$37</definedName>
    <definedName name="_xlnm.Print_Area" localSheetId="7">AGOSTO!$A$1:$P$38</definedName>
    <definedName name="_xlnm.Print_Area" localSheetId="11">DICIEMBRE!$A$1:$P$38</definedName>
    <definedName name="_xlnm.Print_Area" localSheetId="6">'JULIO '!$A$1:$P$38</definedName>
    <definedName name="_xlnm.Print_Area" localSheetId="5">JUNIO!$A$1:$P$37</definedName>
    <definedName name="_xlnm.Print_Area" localSheetId="2">MARZO!$A$1:$P$37</definedName>
    <definedName name="_xlnm.Print_Area" localSheetId="4">MAYO!$A$1:$P$37</definedName>
    <definedName name="_xlnm.Print_Area" localSheetId="10">NOVIEMBRRE!$A$1:$P$38</definedName>
    <definedName name="_xlnm.Print_Area" localSheetId="9">OCTUBRE!$A$1:$P$38</definedName>
    <definedName name="_xlnm.Print_Area" localSheetId="8">SEPTIEMBRE!$A$1:$P$38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7" l="1"/>
  <c r="L31" i="27"/>
  <c r="L30" i="27"/>
  <c r="L29" i="27"/>
  <c r="L28" i="27"/>
  <c r="N28" i="27" s="1"/>
  <c r="L27" i="27"/>
  <c r="N27" i="27" s="1"/>
  <c r="L26" i="27"/>
  <c r="N26" i="27" s="1"/>
  <c r="L25" i="27"/>
  <c r="N25" i="27" s="1"/>
  <c r="L24" i="27"/>
  <c r="N24" i="27" s="1"/>
  <c r="L23" i="27"/>
  <c r="N23" i="27" s="1"/>
  <c r="L22" i="27"/>
  <c r="L21" i="27"/>
  <c r="N21" i="27" s="1"/>
  <c r="L20" i="27"/>
  <c r="N20" i="27" s="1"/>
  <c r="L19" i="27"/>
  <c r="N19" i="27" s="1"/>
  <c r="L18" i="27"/>
  <c r="N18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N22" i="27" l="1"/>
  <c r="M27" i="26"/>
  <c r="M25" i="26"/>
  <c r="M24" i="26"/>
  <c r="M22" i="26"/>
  <c r="M19" i="26"/>
  <c r="M18" i="26"/>
  <c r="L32" i="26"/>
  <c r="L31" i="26"/>
  <c r="L30" i="26"/>
  <c r="L29" i="26"/>
  <c r="L28" i="26"/>
  <c r="N28" i="26" s="1"/>
  <c r="L27" i="26"/>
  <c r="N26" i="26"/>
  <c r="L26" i="26"/>
  <c r="L25" i="26"/>
  <c r="L24" i="26"/>
  <c r="L23" i="26"/>
  <c r="N22" i="26"/>
  <c r="L22" i="26"/>
  <c r="L21" i="26"/>
  <c r="N21" i="26" s="1"/>
  <c r="L20" i="26"/>
  <c r="N20" i="26" s="1"/>
  <c r="L19" i="26"/>
  <c r="N19" i="26" s="1"/>
  <c r="L18" i="26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N27" i="26" l="1"/>
  <c r="N25" i="26"/>
  <c r="N24" i="26"/>
  <c r="N23" i="26"/>
  <c r="N18" i="26"/>
  <c r="M27" i="25"/>
  <c r="M25" i="25"/>
  <c r="M24" i="25"/>
  <c r="M23" i="25"/>
  <c r="M22" i="25"/>
  <c r="M19" i="25"/>
  <c r="L32" i="25"/>
  <c r="L31" i="25"/>
  <c r="L30" i="25"/>
  <c r="L29" i="25"/>
  <c r="L28" i="25"/>
  <c r="N28" i="25" s="1"/>
  <c r="L27" i="25"/>
  <c r="N27" i="25" s="1"/>
  <c r="L26" i="25"/>
  <c r="N26" i="25" s="1"/>
  <c r="L25" i="25"/>
  <c r="N25" i="25" s="1"/>
  <c r="L24" i="25"/>
  <c r="N24" i="25" s="1"/>
  <c r="L23" i="25"/>
  <c r="N23" i="25" s="1"/>
  <c r="L22" i="25"/>
  <c r="N22" i="25" s="1"/>
  <c r="L21" i="25"/>
  <c r="N21" i="25" s="1"/>
  <c r="L20" i="25"/>
  <c r="N20" i="25" s="1"/>
  <c r="L19" i="25"/>
  <c r="N19" i="25" s="1"/>
  <c r="N18" i="25"/>
  <c r="L18" i="25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M19" i="24" l="1"/>
  <c r="L32" i="24" l="1"/>
  <c r="L31" i="24"/>
  <c r="L30" i="24"/>
  <c r="L29" i="24"/>
  <c r="L28" i="24"/>
  <c r="N28" i="24" s="1"/>
  <c r="L27" i="24"/>
  <c r="N27" i="24" s="1"/>
  <c r="L26" i="24"/>
  <c r="N26" i="24" s="1"/>
  <c r="L25" i="24"/>
  <c r="N25" i="24" s="1"/>
  <c r="L24" i="24"/>
  <c r="N24" i="24" s="1"/>
  <c r="L23" i="24"/>
  <c r="N23" i="24" s="1"/>
  <c r="L22" i="24"/>
  <c r="N22" i="24" s="1"/>
  <c r="L21" i="24"/>
  <c r="N21" i="24" s="1"/>
  <c r="L20" i="24"/>
  <c r="N20" i="24" s="1"/>
  <c r="N19" i="24"/>
  <c r="L19" i="24"/>
  <c r="N18" i="24"/>
  <c r="L18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L28" i="22" l="1"/>
  <c r="N28" i="22" s="1"/>
  <c r="N28" i="23"/>
  <c r="L28" i="23"/>
  <c r="F32" i="23" l="1"/>
  <c r="L32" i="23" s="1"/>
  <c r="F31" i="23"/>
  <c r="L31" i="23" s="1"/>
  <c r="F30" i="23"/>
  <c r="L30" i="23" s="1"/>
  <c r="L29" i="23"/>
  <c r="L27" i="23"/>
  <c r="N27" i="23" s="1"/>
  <c r="N26" i="23"/>
  <c r="L26" i="23"/>
  <c r="L25" i="23"/>
  <c r="N25" i="23" s="1"/>
  <c r="L24" i="23"/>
  <c r="N24" i="23" s="1"/>
  <c r="L23" i="23"/>
  <c r="N23" i="23" s="1"/>
  <c r="L22" i="23"/>
  <c r="N22" i="23" s="1"/>
  <c r="L21" i="23"/>
  <c r="N21" i="23" s="1"/>
  <c r="L20" i="23"/>
  <c r="N20" i="23" s="1"/>
  <c r="M19" i="23"/>
  <c r="L19" i="23"/>
  <c r="N19" i="23" s="1"/>
  <c r="L18" i="23"/>
  <c r="N18" i="23" s="1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M19" i="22" l="1"/>
  <c r="F32" i="22" l="1"/>
  <c r="L32" i="22" s="1"/>
  <c r="F31" i="22"/>
  <c r="L31" i="22" s="1"/>
  <c r="F30" i="22"/>
  <c r="L30" i="22" s="1"/>
  <c r="L29" i="22"/>
  <c r="L27" i="22"/>
  <c r="N27" i="22" s="1"/>
  <c r="L26" i="22"/>
  <c r="N26" i="22" s="1"/>
  <c r="L25" i="22"/>
  <c r="N25" i="22" s="1"/>
  <c r="L24" i="22"/>
  <c r="N24" i="22" s="1"/>
  <c r="L23" i="22"/>
  <c r="N23" i="22" s="1"/>
  <c r="L22" i="22"/>
  <c r="N22" i="22" s="1"/>
  <c r="L21" i="22"/>
  <c r="N21" i="22" s="1"/>
  <c r="N20" i="22"/>
  <c r="L20" i="22"/>
  <c r="L19" i="22"/>
  <c r="N19" i="22" s="1"/>
  <c r="L18" i="22"/>
  <c r="N18" i="22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L31" i="21" l="1"/>
  <c r="F31" i="21"/>
  <c r="F30" i="21"/>
  <c r="L30" i="21" s="1"/>
  <c r="F29" i="21"/>
  <c r="L29" i="21" s="1"/>
  <c r="L28" i="21"/>
  <c r="L27" i="21"/>
  <c r="N27" i="21" s="1"/>
  <c r="L26" i="21"/>
  <c r="N26" i="21" s="1"/>
  <c r="L25" i="21"/>
  <c r="N25" i="21" s="1"/>
  <c r="L24" i="21"/>
  <c r="N24" i="21" s="1"/>
  <c r="L23" i="21"/>
  <c r="N23" i="21" s="1"/>
  <c r="L22" i="21"/>
  <c r="N22" i="21" s="1"/>
  <c r="L21" i="21"/>
  <c r="N21" i="21" s="1"/>
  <c r="L20" i="21"/>
  <c r="N20" i="21" s="1"/>
  <c r="L19" i="21"/>
  <c r="N19" i="21" s="1"/>
  <c r="N18" i="21"/>
  <c r="L18" i="2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F31" i="20" l="1"/>
  <c r="L31" i="20" s="1"/>
  <c r="F30" i="20"/>
  <c r="L30" i="20" s="1"/>
  <c r="F29" i="20"/>
  <c r="L29" i="20" s="1"/>
  <c r="L28" i="20"/>
  <c r="L27" i="20"/>
  <c r="N27" i="20" s="1"/>
  <c r="N26" i="20"/>
  <c r="L26" i="20"/>
  <c r="L25" i="20"/>
  <c r="N25" i="20" s="1"/>
  <c r="L24" i="20"/>
  <c r="N24" i="20" s="1"/>
  <c r="L23" i="20"/>
  <c r="N23" i="20" s="1"/>
  <c r="L22" i="20"/>
  <c r="N22" i="20" s="1"/>
  <c r="L21" i="20"/>
  <c r="N21" i="20" s="1"/>
  <c r="L20" i="20"/>
  <c r="N20" i="20" s="1"/>
  <c r="L19" i="20"/>
  <c r="N19" i="20" s="1"/>
  <c r="N18" i="20"/>
  <c r="L18" i="20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F31" i="19" l="1"/>
  <c r="L31" i="19" s="1"/>
  <c r="F30" i="19"/>
  <c r="L30" i="19" s="1"/>
  <c r="F29" i="19"/>
  <c r="L29" i="19" s="1"/>
  <c r="L28" i="19"/>
  <c r="L27" i="19"/>
  <c r="N27" i="19" s="1"/>
  <c r="N26" i="19"/>
  <c r="L26" i="19"/>
  <c r="L25" i="19"/>
  <c r="N25" i="19" s="1"/>
  <c r="L24" i="19"/>
  <c r="N24" i="19" s="1"/>
  <c r="L23" i="19"/>
  <c r="N23" i="19" s="1"/>
  <c r="L22" i="19"/>
  <c r="N22" i="19" s="1"/>
  <c r="L21" i="19"/>
  <c r="N21" i="19" s="1"/>
  <c r="L20" i="19"/>
  <c r="N20" i="19" s="1"/>
  <c r="L19" i="19"/>
  <c r="N19" i="19" s="1"/>
  <c r="N18" i="19"/>
  <c r="L18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L30" i="18" l="1"/>
  <c r="L29" i="18"/>
  <c r="L31" i="18"/>
  <c r="F31" i="18"/>
  <c r="F30" i="18"/>
  <c r="F29" i="18"/>
  <c r="L28" i="18"/>
  <c r="L27" i="18"/>
  <c r="N27" i="18" s="1"/>
  <c r="N26" i="18"/>
  <c r="L26" i="18"/>
  <c r="L25" i="18"/>
  <c r="N25" i="18" s="1"/>
  <c r="L24" i="18"/>
  <c r="N24" i="18" s="1"/>
  <c r="L23" i="18"/>
  <c r="N23" i="18" s="1"/>
  <c r="L22" i="18"/>
  <c r="N22" i="18" s="1"/>
  <c r="N21" i="18"/>
  <c r="L21" i="18"/>
  <c r="N20" i="18"/>
  <c r="L20" i="18"/>
  <c r="L19" i="18"/>
  <c r="N19" i="18" s="1"/>
  <c r="L18" i="18"/>
  <c r="N18" i="18" s="1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M24" i="17" l="1"/>
  <c r="M27" i="16"/>
  <c r="L29" i="17" l="1"/>
  <c r="L28" i="17"/>
  <c r="M27" i="17"/>
  <c r="L27" i="17"/>
  <c r="N27" i="17" s="1"/>
  <c r="L26" i="17"/>
  <c r="N26" i="17" s="1"/>
  <c r="L25" i="17"/>
  <c r="N25" i="17" s="1"/>
  <c r="L24" i="17"/>
  <c r="N24" i="17" s="1"/>
  <c r="L23" i="17"/>
  <c r="N23" i="17" s="1"/>
  <c r="L22" i="17"/>
  <c r="N22" i="17" s="1"/>
  <c r="L21" i="17"/>
  <c r="N21" i="17" s="1"/>
  <c r="N20" i="17"/>
  <c r="L20" i="17"/>
  <c r="L19" i="17"/>
  <c r="N19" i="17" s="1"/>
  <c r="L18" i="17"/>
  <c r="N18" i="17" s="1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L29" i="16" l="1"/>
  <c r="L28" i="16"/>
  <c r="L27" i="16"/>
  <c r="N27" i="16" s="1"/>
  <c r="L26" i="16"/>
  <c r="N26" i="16" s="1"/>
  <c r="L25" i="16"/>
  <c r="N25" i="16" s="1"/>
  <c r="L24" i="16"/>
  <c r="N24" i="16" s="1"/>
  <c r="L23" i="16"/>
  <c r="N23" i="16" s="1"/>
  <c r="L22" i="16"/>
  <c r="N22" i="16" s="1"/>
  <c r="L21" i="16"/>
  <c r="N21" i="16" s="1"/>
  <c r="L20" i="16"/>
  <c r="N20" i="16" s="1"/>
  <c r="L19" i="16"/>
  <c r="N19" i="16" s="1"/>
  <c r="L18" i="16" l="1"/>
  <c r="N18" i="16" s="1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</calcChain>
</file>

<file path=xl/sharedStrings.xml><?xml version="1.0" encoding="utf-8"?>
<sst xmlns="http://schemas.openxmlformats.org/spreadsheetml/2006/main" count="1147" uniqueCount="82">
  <si>
    <t xml:space="preserve"> </t>
  </si>
  <si>
    <t>Gerente</t>
  </si>
  <si>
    <t>Secretaria</t>
  </si>
  <si>
    <t>Auxiliar Financiera</t>
  </si>
  <si>
    <t>Auxiliar Administrativo</t>
  </si>
  <si>
    <t xml:space="preserve">Entrenador Nacional  </t>
  </si>
  <si>
    <t xml:space="preserve">Entrenador Selecciones  </t>
  </si>
  <si>
    <t>Auxiliar de Polígonos</t>
  </si>
  <si>
    <t>Carlos Rolando Castellanos Dardón</t>
  </si>
  <si>
    <t>Alexander Ottoniel Gutiérrez Galindo</t>
  </si>
  <si>
    <t>011</t>
  </si>
  <si>
    <t>Funcionarios, Servidores Públicos, Empleados y Asesores</t>
  </si>
  <si>
    <t>Vilma Licet                                     Villagrán Orozco</t>
  </si>
  <si>
    <t>Evelyn Briseyda                                     Patzán Alay</t>
  </si>
  <si>
    <t>Kestler Giovanni                                     Díaz Celada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</si>
  <si>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</si>
  <si>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</si>
  <si>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</si>
  <si>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Pedro Antonio                                     Zayas Fernández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</si>
  <si>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</si>
  <si>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</si>
  <si>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</si>
  <si>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</si>
  <si>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Presidente Comité Ejecutivo</t>
  </si>
  <si>
    <t>Tesorero Comité Ejecutivo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</si>
  <si>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</si>
  <si>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</si>
  <si>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</si>
  <si>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</si>
  <si>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</si>
  <si>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</si>
  <si>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</si>
  <si>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</si>
  <si>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</si>
  <si>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</si>
  <si>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</si>
  <si>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</si>
  <si>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</si>
  <si>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</si>
  <si>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</si>
  <si>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</si>
  <si>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SUELDO
BASE</t>
  </si>
  <si>
    <t>HORAS
EXTRAS</t>
  </si>
  <si>
    <t>BONO PRODUCTIVIDAD</t>
  </si>
  <si>
    <t>BONO
MENSUAL</t>
  </si>
  <si>
    <t>GASTOS DE BOLSILLO</t>
  </si>
  <si>
    <t>Vacante</t>
  </si>
  <si>
    <t>Jorge Augusto                                 Contreras Roldán</t>
  </si>
  <si>
    <t>Marco Antonio                          Gómez Estrada</t>
  </si>
  <si>
    <t>Pedro Manuel                      Coronado Fernández</t>
  </si>
  <si>
    <t>José Antonio                              Rivera Batres</t>
  </si>
  <si>
    <t>Secretario Comité Ejecutivo</t>
  </si>
  <si>
    <t>Coordinador Técnico</t>
  </si>
  <si>
    <t>Información correspondientes a Enero 2021</t>
  </si>
  <si>
    <t>Diana Beatriz Amelia Calderon Vasquez</t>
  </si>
  <si>
    <t>Elmer Arturo Ventura</t>
  </si>
  <si>
    <t>Coordinador Administrativo Financiero</t>
  </si>
  <si>
    <t>Información correspondientes a Febrero 2021</t>
  </si>
  <si>
    <t>Erwin Osmundo Gonzalez Rosales</t>
  </si>
  <si>
    <t>Carmen Lucia Barraza Azmitia</t>
  </si>
  <si>
    <t>Información correspondientes a Marzo 2021</t>
  </si>
  <si>
    <t>Servicios Profesionales Fisioterapista</t>
  </si>
  <si>
    <t>Servicios ProfesionalesSicologa</t>
  </si>
  <si>
    <t xml:space="preserve">Servicios Técnicos Entrenador Selecciones  </t>
  </si>
  <si>
    <t>Servicios Técnicos Asesor en materia Administrativa y Financiera</t>
  </si>
  <si>
    <t>Información correspondientes a Abril 2021</t>
  </si>
  <si>
    <t>David Alejandro Contreras Giron</t>
  </si>
  <si>
    <t>Davida Alejandro Contreras Giron</t>
  </si>
  <si>
    <t>Mensajero</t>
  </si>
  <si>
    <t>Información correspondientes a Mayo 2021</t>
  </si>
  <si>
    <t>Información correspondientes a JUNIO 2021</t>
  </si>
  <si>
    <t>Vigente Período 2021</t>
  </si>
  <si>
    <t>Información correspondientes a JULIO 2021</t>
  </si>
  <si>
    <t>Juan Fernando                                    Vega Silva</t>
  </si>
  <si>
    <t>EVELICIO HERNANDEZ GONZALEZ</t>
  </si>
  <si>
    <t>Encargado de Poligonos</t>
  </si>
  <si>
    <t>Información correspondientes a AGOSTO 2021</t>
  </si>
  <si>
    <t>Información correspondientes a SEPTIEMBRE 2021</t>
  </si>
  <si>
    <t>Información correspondientes a Octubre 2021</t>
  </si>
  <si>
    <t>Información correspondientes a Noviembre 2021</t>
  </si>
  <si>
    <t>Jenifer Eunice Queche Velasquez</t>
  </si>
  <si>
    <t>Información correspondientes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</si>
</sst>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vertical="center"/>
    </xf>
    <xf numFmtId="0" fontId="0" fillId="0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1" fontId="5" fillId="0" borderId="0" xfId="1" applyNumberFormat="1" applyFont="1" applyFill="1" applyAlignment="1">
      <alignment horizontal="centerContinuous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2" y="0"/>
          <a:ext cx="10107704" cy="12886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opLeftCell="A20" zoomScale="85" zoomScaleNormal="85" workbookViewId="0">
      <selection activeCell="C36" sqref="C3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53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23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23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727.05</v>
      </c>
      <c r="N18" s="18">
        <f t="shared" ref="N18:N27" si="1">+L18-M18</f>
        <v>9272.9500000000007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29" si="2">SUM(F19:K19)</f>
        <v>12891</v>
      </c>
      <c r="M19" s="18">
        <v>955.64</v>
      </c>
      <c r="N19" s="18">
        <f t="shared" si="1"/>
        <v>11935.36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746.8</v>
      </c>
      <c r="N20" s="18">
        <f t="shared" si="1"/>
        <v>8628.2000000000007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456.01</v>
      </c>
      <c r="N21" s="18">
        <f t="shared" si="1"/>
        <v>5836.99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286.41000000000003</v>
      </c>
      <c r="N22" s="18">
        <f t="shared" si="1"/>
        <v>4283.59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273.99</v>
      </c>
      <c r="N23" s="18">
        <f t="shared" si="1"/>
        <v>4807.01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0</v>
      </c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v>523.35</v>
      </c>
      <c r="N24" s="18">
        <f t="shared" si="1"/>
        <v>7473.65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735.86</v>
      </c>
      <c r="N25" s="18">
        <f t="shared" si="1"/>
        <v>9456.14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609.36</v>
      </c>
      <c r="N26" s="18">
        <f t="shared" si="1"/>
        <v>7708.64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f>156.68+990.15+50</f>
        <v>1196.83</v>
      </c>
      <c r="N27" s="18">
        <f t="shared" si="1"/>
        <v>3182.17</v>
      </c>
      <c r="O27" s="18"/>
      <c r="P27" s="18"/>
    </row>
    <row r="28" spans="1:16" s="19" customFormat="1" ht="30" customHeight="1" x14ac:dyDescent="0.25">
      <c r="A28" s="24">
        <v>16</v>
      </c>
      <c r="B28" s="25">
        <v>184</v>
      </c>
      <c r="C28" s="17" t="s">
        <v>66</v>
      </c>
      <c r="D28" s="17" t="s">
        <v>19</v>
      </c>
      <c r="E28" s="25" t="s">
        <v>40</v>
      </c>
      <c r="F28" s="18" t="s">
        <v>0</v>
      </c>
      <c r="G28" s="18"/>
      <c r="H28" s="18"/>
      <c r="I28" s="18"/>
      <c r="J28" s="18"/>
      <c r="K28" s="18">
        <v>0</v>
      </c>
      <c r="L28" s="18">
        <f t="shared" si="2"/>
        <v>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8">
        <v>29</v>
      </c>
      <c r="C29" s="17" t="s">
        <v>18</v>
      </c>
      <c r="D29" s="24" t="s">
        <v>6</v>
      </c>
      <c r="E29" s="25" t="s">
        <v>40</v>
      </c>
      <c r="F29" s="18"/>
      <c r="G29" s="18"/>
      <c r="H29" s="18"/>
      <c r="I29" s="18"/>
      <c r="J29" s="18"/>
      <c r="K29" s="18">
        <v>0</v>
      </c>
      <c r="L29" s="18">
        <f t="shared" si="2"/>
        <v>0</v>
      </c>
      <c r="M29" s="18"/>
      <c r="N29" s="18"/>
      <c r="O29" s="18">
        <v>0</v>
      </c>
      <c r="P29" s="18"/>
    </row>
    <row r="30" spans="1:16" x14ac:dyDescent="0.25">
      <c r="K30" s="19"/>
      <c r="L30" s="19"/>
      <c r="M30" s="19"/>
    </row>
    <row r="31" spans="1:16" ht="15" customHeight="1" x14ac:dyDescent="0.25"/>
    <row r="32" spans="1:16" x14ac:dyDescent="0.25">
      <c r="A32" s="19"/>
      <c r="B32" s="19"/>
      <c r="P32" s="19"/>
    </row>
    <row r="33" spans="1:16" s="6" customFormat="1" ht="0.95" customHeight="1" x14ac:dyDescent="0.25">
      <c r="A33" s="19"/>
      <c r="B33" s="1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9"/>
    </row>
    <row r="34" spans="1:16" x14ac:dyDescent="0.25">
      <c r="A34" s="19"/>
      <c r="B34" s="19"/>
      <c r="C34" s="30" t="s">
        <v>20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9"/>
    </row>
    <row r="35" spans="1:16" x14ac:dyDescent="0.25">
      <c r="B35" s="5"/>
      <c r="C35" s="7" t="s">
        <v>71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4" orientation="landscape" r:id="rId1"/>
  <ignoredErrors>
    <ignoredError sqref="L2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activeCell="F29" sqref="F2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78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41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41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0</v>
      </c>
      <c r="G18" s="18">
        <v>0</v>
      </c>
      <c r="H18" s="18">
        <v>10000</v>
      </c>
      <c r="I18" s="18"/>
      <c r="J18" s="18">
        <v>0</v>
      </c>
      <c r="K18" s="18"/>
      <c r="L18" s="18">
        <f>SUM(F18:K18)</f>
        <v>10000</v>
      </c>
      <c r="M18" s="18"/>
      <c r="N18" s="18">
        <f t="shared" ref="N18:N28" si="1">+L18-M18</f>
        <v>10000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1005.18</v>
      </c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13896.18</v>
      </c>
      <c r="M19" s="18">
        <f>578.21+444.16</f>
        <v>1022.3700000000001</v>
      </c>
      <c r="N19" s="18">
        <f t="shared" si="1"/>
        <v>12873.81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747.45</v>
      </c>
      <c r="N20" s="18">
        <f t="shared" si="1"/>
        <v>8627.5499999999993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73</v>
      </c>
      <c r="D22" s="24" t="s">
        <v>4</v>
      </c>
      <c r="E22" s="25" t="s">
        <v>40</v>
      </c>
      <c r="F22" s="18">
        <v>3020</v>
      </c>
      <c r="G22" s="18">
        <v>295.75</v>
      </c>
      <c r="H22" s="18">
        <v>1550</v>
      </c>
      <c r="I22" s="18">
        <v>0</v>
      </c>
      <c r="J22" s="18">
        <v>0</v>
      </c>
      <c r="K22" s="18"/>
      <c r="L22" s="18">
        <f t="shared" si="2"/>
        <v>4865.75</v>
      </c>
      <c r="M22" s="18">
        <f>160.15+61.42</f>
        <v>221.57</v>
      </c>
      <c r="N22" s="18">
        <f t="shared" si="1"/>
        <v>4644.18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147.15</v>
      </c>
      <c r="H23" s="18">
        <v>1550</v>
      </c>
      <c r="I23" s="18">
        <v>0</v>
      </c>
      <c r="J23" s="18">
        <v>0</v>
      </c>
      <c r="K23" s="18"/>
      <c r="L23" s="18">
        <f t="shared" si="2"/>
        <v>5228.1499999999996</v>
      </c>
      <c r="M23" s="18">
        <f>177.65+53.86</f>
        <v>231.51</v>
      </c>
      <c r="N23" s="18">
        <f t="shared" si="1"/>
        <v>4996.6399999999994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611.30999999999995</v>
      </c>
      <c r="H24" s="18">
        <v>1800</v>
      </c>
      <c r="I24" s="18">
        <v>500</v>
      </c>
      <c r="J24" s="18">
        <v>0</v>
      </c>
      <c r="K24" s="18"/>
      <c r="L24" s="18">
        <f t="shared" si="2"/>
        <v>8608.31</v>
      </c>
      <c r="M24" s="18">
        <f>304.69+210.88</f>
        <v>515.56999999999994</v>
      </c>
      <c r="N24" s="18">
        <f t="shared" si="1"/>
        <v>8092.74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746.9</v>
      </c>
      <c r="H25" s="18">
        <v>2300</v>
      </c>
      <c r="I25" s="18">
        <v>500</v>
      </c>
      <c r="J25" s="18">
        <v>0</v>
      </c>
      <c r="K25" s="18"/>
      <c r="L25" s="18">
        <f t="shared" si="2"/>
        <v>10938.9</v>
      </c>
      <c r="M25" s="18">
        <f>393.11+319.39</f>
        <v>712.5</v>
      </c>
      <c r="N25" s="18">
        <f t="shared" si="1"/>
        <v>10226.4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277.06</v>
      </c>
      <c r="H27" s="18">
        <v>1550</v>
      </c>
      <c r="I27" s="18">
        <v>0</v>
      </c>
      <c r="J27" s="18">
        <v>0</v>
      </c>
      <c r="K27" s="18"/>
      <c r="L27" s="18">
        <f t="shared" si="2"/>
        <v>4656.0599999999995</v>
      </c>
      <c r="M27" s="18">
        <f>150.02+25.86</f>
        <v>175.88</v>
      </c>
      <c r="N27" s="18">
        <f t="shared" si="1"/>
        <v>4480.1799999999994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2826</v>
      </c>
      <c r="G28" s="18">
        <v>285.43</v>
      </c>
      <c r="H28" s="18">
        <v>1449</v>
      </c>
      <c r="I28" s="18"/>
      <c r="J28" s="18"/>
      <c r="K28" s="18"/>
      <c r="L28" s="18">
        <f t="shared" si="2"/>
        <v>4560.43</v>
      </c>
      <c r="M28" s="18">
        <v>150.28</v>
      </c>
      <c r="N28" s="18">
        <f t="shared" si="1"/>
        <v>4410.1500000000005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v>6000</v>
      </c>
      <c r="G30" s="18"/>
      <c r="H30" s="18"/>
      <c r="I30" s="18"/>
      <c r="J30" s="18"/>
      <c r="K30" s="18"/>
      <c r="L30" s="18">
        <f t="shared" si="2"/>
        <v>6000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v>11000</v>
      </c>
      <c r="G31" s="18"/>
      <c r="H31" s="18"/>
      <c r="I31" s="18"/>
      <c r="J31" s="18"/>
      <c r="K31" s="18"/>
      <c r="L31" s="18">
        <f t="shared" si="2"/>
        <v>11000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v>36900</v>
      </c>
      <c r="G32" s="18"/>
      <c r="H32" s="18"/>
      <c r="I32" s="18"/>
      <c r="J32" s="18"/>
      <c r="K32" s="18">
        <v>0</v>
      </c>
      <c r="L32" s="18">
        <f t="shared" si="2"/>
        <v>36900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18" zoomScale="85" zoomScaleNormal="85" workbookViewId="0">
      <selection activeCell="M29" sqref="M2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42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42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375</v>
      </c>
      <c r="K18" s="18"/>
      <c r="L18" s="18">
        <f>SUM(F18:K18)</f>
        <v>10375</v>
      </c>
      <c r="M18" s="18">
        <f>1159.2+362.25</f>
        <v>1521.45</v>
      </c>
      <c r="N18" s="18">
        <f t="shared" ref="N18:N28" si="1">+L18-M18</f>
        <v>8853.5499999999993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456.9</v>
      </c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13347.9</v>
      </c>
      <c r="M19" s="18">
        <f>551.73+478.94</f>
        <v>1030.67</v>
      </c>
      <c r="N19" s="18">
        <f t="shared" si="1"/>
        <v>12317.23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747.45</v>
      </c>
      <c r="N20" s="18">
        <f t="shared" si="1"/>
        <v>8627.5499999999993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73</v>
      </c>
      <c r="D22" s="24" t="s">
        <v>4</v>
      </c>
      <c r="E22" s="25" t="s">
        <v>40</v>
      </c>
      <c r="F22" s="18">
        <v>3020</v>
      </c>
      <c r="G22" s="18">
        <v>125.85</v>
      </c>
      <c r="H22" s="18">
        <v>1550</v>
      </c>
      <c r="I22" s="18">
        <v>0</v>
      </c>
      <c r="J22" s="18">
        <v>0</v>
      </c>
      <c r="K22" s="18"/>
      <c r="L22" s="18">
        <f t="shared" si="2"/>
        <v>4695.8500000000004</v>
      </c>
      <c r="M22" s="18">
        <f>61.42+151.94</f>
        <v>213.36</v>
      </c>
      <c r="N22" s="18">
        <f t="shared" si="1"/>
        <v>4482.4900000000007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80</v>
      </c>
      <c r="D23" s="24" t="s">
        <v>2</v>
      </c>
      <c r="E23" s="25" t="s">
        <v>40</v>
      </c>
      <c r="F23" s="18">
        <v>1883.2</v>
      </c>
      <c r="G23" s="18"/>
      <c r="H23" s="18">
        <v>826.67</v>
      </c>
      <c r="I23" s="18">
        <v>0</v>
      </c>
      <c r="J23" s="18">
        <v>0</v>
      </c>
      <c r="K23" s="18"/>
      <c r="L23" s="18">
        <f t="shared" si="2"/>
        <v>2709.87</v>
      </c>
      <c r="M23" s="18">
        <v>90.96</v>
      </c>
      <c r="N23" s="18">
        <f t="shared" si="1"/>
        <v>2618.91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237.4</v>
      </c>
      <c r="H24" s="18">
        <v>1800</v>
      </c>
      <c r="I24" s="18">
        <v>500</v>
      </c>
      <c r="J24" s="18">
        <v>0</v>
      </c>
      <c r="K24" s="18"/>
      <c r="L24" s="18">
        <f t="shared" si="2"/>
        <v>8234.4</v>
      </c>
      <c r="M24" s="18">
        <f>286.63+231.08</f>
        <v>517.71</v>
      </c>
      <c r="N24" s="18">
        <f t="shared" si="1"/>
        <v>7716.69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308</v>
      </c>
      <c r="H25" s="18">
        <v>2300</v>
      </c>
      <c r="I25" s="18">
        <v>500</v>
      </c>
      <c r="J25" s="18">
        <v>0</v>
      </c>
      <c r="K25" s="18"/>
      <c r="L25" s="18">
        <f t="shared" si="2"/>
        <v>10500</v>
      </c>
      <c r="M25" s="18">
        <f>371.91+344.49</f>
        <v>716.40000000000009</v>
      </c>
      <c r="N25" s="18">
        <f t="shared" si="1"/>
        <v>9783.6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117.9</v>
      </c>
      <c r="H27" s="18">
        <v>1550</v>
      </c>
      <c r="I27" s="18">
        <v>0</v>
      </c>
      <c r="J27" s="18">
        <v>0</v>
      </c>
      <c r="K27" s="18"/>
      <c r="L27" s="18">
        <f t="shared" si="2"/>
        <v>4496.8999999999996</v>
      </c>
      <c r="M27" s="18">
        <f>142.34+35.27</f>
        <v>177.61</v>
      </c>
      <c r="N27" s="18">
        <f t="shared" si="1"/>
        <v>4319.29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2826</v>
      </c>
      <c r="G28" s="18">
        <v>117.75</v>
      </c>
      <c r="H28" s="18">
        <v>1449</v>
      </c>
      <c r="I28" s="18"/>
      <c r="J28" s="18"/>
      <c r="K28" s="18"/>
      <c r="L28" s="18">
        <f t="shared" si="2"/>
        <v>4392.75</v>
      </c>
      <c r="M28" s="18">
        <v>142.18</v>
      </c>
      <c r="N28" s="18">
        <f t="shared" si="1"/>
        <v>4250.57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v>6000</v>
      </c>
      <c r="G30" s="18"/>
      <c r="H30" s="18"/>
      <c r="I30" s="18"/>
      <c r="J30" s="18"/>
      <c r="K30" s="18"/>
      <c r="L30" s="18">
        <f t="shared" si="2"/>
        <v>6000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v>11000</v>
      </c>
      <c r="G31" s="18"/>
      <c r="H31" s="18"/>
      <c r="I31" s="18"/>
      <c r="J31" s="18"/>
      <c r="K31" s="18"/>
      <c r="L31" s="18">
        <f t="shared" si="2"/>
        <v>11000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v>36900</v>
      </c>
      <c r="G32" s="18"/>
      <c r="H32" s="18"/>
      <c r="I32" s="18"/>
      <c r="J32" s="18"/>
      <c r="K32" s="18">
        <v>0</v>
      </c>
      <c r="L32" s="18">
        <f t="shared" si="2"/>
        <v>36900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abSelected="1" topLeftCell="A3" zoomScale="85" zoomScaleNormal="85" workbookViewId="0">
      <selection activeCell="A9" sqref="A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81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43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43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375</v>
      </c>
      <c r="K18" s="18"/>
      <c r="L18" s="18">
        <f>SUM(F18:K18)</f>
        <v>10375</v>
      </c>
      <c r="M18" s="18">
        <v>652.04999999999995</v>
      </c>
      <c r="N18" s="18">
        <f t="shared" ref="N18:N28" si="1">+L18-M18</f>
        <v>9722.9500000000007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/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12891</v>
      </c>
      <c r="M19" s="18">
        <v>1008.6</v>
      </c>
      <c r="N19" s="18">
        <f t="shared" si="1"/>
        <v>11882.4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747.44</v>
      </c>
      <c r="N20" s="18">
        <f t="shared" si="1"/>
        <v>8627.56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</v>
      </c>
      <c r="N21" s="18">
        <f t="shared" si="1"/>
        <v>5887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73</v>
      </c>
      <c r="D22" s="24" t="s">
        <v>4</v>
      </c>
      <c r="E22" s="25" t="s">
        <v>40</v>
      </c>
      <c r="F22" s="18">
        <v>3020</v>
      </c>
      <c r="G22" s="18"/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207.29</v>
      </c>
      <c r="N22" s="18">
        <f t="shared" si="1"/>
        <v>4362.71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80</v>
      </c>
      <c r="D23" s="24" t="s">
        <v>2</v>
      </c>
      <c r="E23" s="25" t="s">
        <v>40</v>
      </c>
      <c r="F23" s="18">
        <v>3531</v>
      </c>
      <c r="G23" s="18"/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170.55</v>
      </c>
      <c r="N23" s="18">
        <f t="shared" si="1"/>
        <v>4910.45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v>506.25</v>
      </c>
      <c r="N24" s="18">
        <f t="shared" si="1"/>
        <v>7490.75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/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701.52</v>
      </c>
      <c r="N25" s="18">
        <f t="shared" si="1"/>
        <v>9490.48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534.37</v>
      </c>
      <c r="N26" s="18">
        <f t="shared" si="1"/>
        <v>7783.63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53.04</v>
      </c>
      <c r="H27" s="18">
        <v>1550</v>
      </c>
      <c r="I27" s="18">
        <v>0</v>
      </c>
      <c r="J27" s="18">
        <v>0</v>
      </c>
      <c r="K27" s="18"/>
      <c r="L27" s="18">
        <f t="shared" si="2"/>
        <v>4432.04</v>
      </c>
      <c r="M27" s="18">
        <v>174.47</v>
      </c>
      <c r="N27" s="18">
        <f t="shared" si="1"/>
        <v>4257.57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2826</v>
      </c>
      <c r="G28" s="18">
        <v>52.98</v>
      </c>
      <c r="H28" s="18">
        <v>1449</v>
      </c>
      <c r="I28" s="18"/>
      <c r="J28" s="18"/>
      <c r="K28" s="18"/>
      <c r="L28" s="18">
        <f t="shared" si="2"/>
        <v>4327.9799999999996</v>
      </c>
      <c r="M28" s="18">
        <v>139.05000000000001</v>
      </c>
      <c r="N28" s="18">
        <f t="shared" si="1"/>
        <v>4188.9299999999994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v>6000</v>
      </c>
      <c r="G30" s="18"/>
      <c r="H30" s="18"/>
      <c r="I30" s="18"/>
      <c r="J30" s="18"/>
      <c r="K30" s="18"/>
      <c r="L30" s="18">
        <f t="shared" si="2"/>
        <v>6000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v>11000</v>
      </c>
      <c r="G31" s="18"/>
      <c r="H31" s="18"/>
      <c r="I31" s="18"/>
      <c r="J31" s="18"/>
      <c r="K31" s="18"/>
      <c r="L31" s="18">
        <f t="shared" si="2"/>
        <v>11000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v>36900</v>
      </c>
      <c r="G32" s="18"/>
      <c r="H32" s="18"/>
      <c r="I32" s="18"/>
      <c r="J32" s="18"/>
      <c r="K32" s="18">
        <v>0</v>
      </c>
      <c r="L32" s="18">
        <f t="shared" si="2"/>
        <v>36900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opLeftCell="A20" zoomScale="85" zoomScaleNormal="85" workbookViewId="0">
      <selection activeCell="C36" sqref="C3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57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3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3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7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29" si="2">SUM(F19:K19)</f>
        <v>12891</v>
      </c>
      <c r="M19" s="18">
        <v>955.64</v>
      </c>
      <c r="N19" s="18">
        <f t="shared" si="1"/>
        <v>11935.36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746.8</v>
      </c>
      <c r="N20" s="18">
        <f t="shared" si="1"/>
        <v>8628.2000000000007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236.41</v>
      </c>
      <c r="N22" s="18">
        <f t="shared" si="1"/>
        <v>4333.59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0</v>
      </c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f>473.35-50</f>
        <v>423.35</v>
      </c>
      <c r="N24" s="18">
        <f t="shared" si="1"/>
        <v>7573.65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660.86</v>
      </c>
      <c r="N25" s="18">
        <f t="shared" si="1"/>
        <v>9531.14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>
        <v>0</v>
      </c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f>156.68+990.15</f>
        <v>1146.83</v>
      </c>
      <c r="N27" s="18">
        <f t="shared" si="1"/>
        <v>3232.17</v>
      </c>
      <c r="O27" s="18"/>
      <c r="P27" s="18"/>
    </row>
    <row r="28" spans="1:16" s="19" customFormat="1" ht="30" customHeight="1" x14ac:dyDescent="0.25">
      <c r="A28" s="24">
        <v>16</v>
      </c>
      <c r="B28" s="25">
        <v>184</v>
      </c>
      <c r="C28" s="17" t="s">
        <v>66</v>
      </c>
      <c r="D28" s="17" t="s">
        <v>19</v>
      </c>
      <c r="E28" s="25" t="s">
        <v>40</v>
      </c>
      <c r="F28" s="18">
        <v>0</v>
      </c>
      <c r="G28" s="18"/>
      <c r="H28" s="18"/>
      <c r="I28" s="18"/>
      <c r="J28" s="18"/>
      <c r="K28" s="18">
        <v>0</v>
      </c>
      <c r="L28" s="18">
        <f t="shared" si="2"/>
        <v>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8">
        <v>29</v>
      </c>
      <c r="C29" s="17" t="s">
        <v>18</v>
      </c>
      <c r="D29" s="24" t="s">
        <v>6</v>
      </c>
      <c r="E29" s="25" t="s">
        <v>40</v>
      </c>
      <c r="F29" s="18">
        <v>0</v>
      </c>
      <c r="G29" s="18"/>
      <c r="H29" s="18"/>
      <c r="I29" s="18"/>
      <c r="J29" s="18"/>
      <c r="K29" s="18">
        <v>0</v>
      </c>
      <c r="L29" s="18">
        <f t="shared" si="2"/>
        <v>0</v>
      </c>
      <c r="M29" s="18"/>
      <c r="N29" s="18"/>
      <c r="O29" s="18">
        <v>0</v>
      </c>
      <c r="P29" s="18"/>
    </row>
    <row r="30" spans="1:16" x14ac:dyDescent="0.25">
      <c r="K30" s="19"/>
      <c r="L30" s="19"/>
      <c r="M30" s="19"/>
    </row>
    <row r="31" spans="1:16" ht="15" customHeight="1" x14ac:dyDescent="0.25"/>
    <row r="32" spans="1:16" x14ac:dyDescent="0.25">
      <c r="A32" s="19"/>
      <c r="B32" s="19"/>
      <c r="P32" s="19"/>
    </row>
    <row r="33" spans="1:16" s="6" customFormat="1" ht="0.95" customHeight="1" x14ac:dyDescent="0.25">
      <c r="A33" s="19"/>
      <c r="B33" s="1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9"/>
    </row>
    <row r="34" spans="1:16" x14ac:dyDescent="0.25">
      <c r="A34" s="19"/>
      <c r="B34" s="19"/>
      <c r="C34" s="30" t="s">
        <v>20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9"/>
    </row>
    <row r="35" spans="1:16" x14ac:dyDescent="0.25">
      <c r="B35" s="5"/>
      <c r="C35" s="7" t="s">
        <v>71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22" zoomScale="85" zoomScaleNormal="85" workbookViewId="0">
      <selection activeCell="L35" sqref="L35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4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4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7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593.97</v>
      </c>
      <c r="H19" s="18">
        <v>1550</v>
      </c>
      <c r="I19" s="18">
        <v>0</v>
      </c>
      <c r="J19" s="18">
        <v>375</v>
      </c>
      <c r="K19" s="18"/>
      <c r="L19" s="18">
        <f t="shared" ref="L19:L31" si="2">SUM(F19:K19)</f>
        <v>13484.97</v>
      </c>
      <c r="M19" s="18">
        <v>984.33</v>
      </c>
      <c r="N19" s="18">
        <f t="shared" si="1"/>
        <v>12500.64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746.8</v>
      </c>
      <c r="N20" s="18">
        <f t="shared" si="1"/>
        <v>8628.2000000000007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>
        <v>138.44</v>
      </c>
      <c r="H22" s="18">
        <v>1550</v>
      </c>
      <c r="I22" s="18">
        <v>0</v>
      </c>
      <c r="J22" s="18">
        <v>0</v>
      </c>
      <c r="K22" s="18"/>
      <c r="L22" s="18">
        <f t="shared" si="2"/>
        <v>4708.4400000000005</v>
      </c>
      <c r="M22" s="18">
        <v>243.09</v>
      </c>
      <c r="N22" s="18">
        <f t="shared" si="1"/>
        <v>4465.3500000000004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308.62</v>
      </c>
      <c r="H24" s="18">
        <v>1800</v>
      </c>
      <c r="I24" s="18">
        <v>500</v>
      </c>
      <c r="J24" s="18">
        <v>0</v>
      </c>
      <c r="K24" s="18"/>
      <c r="L24" s="18">
        <f t="shared" si="2"/>
        <v>8305.619999999999</v>
      </c>
      <c r="M24" s="18">
        <v>488.25</v>
      </c>
      <c r="N24" s="18">
        <f t="shared" si="1"/>
        <v>7817.369999999999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431.2</v>
      </c>
      <c r="H25" s="18">
        <v>2300</v>
      </c>
      <c r="I25" s="18">
        <v>500</v>
      </c>
      <c r="J25" s="18">
        <v>0</v>
      </c>
      <c r="K25" s="18"/>
      <c r="L25" s="18">
        <f t="shared" si="2"/>
        <v>10623.2</v>
      </c>
      <c r="M25" s="18">
        <v>681.69</v>
      </c>
      <c r="N25" s="18">
        <f t="shared" si="1"/>
        <v>9941.51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>
        <v>141.47999999999999</v>
      </c>
      <c r="H26" s="18">
        <v>1550</v>
      </c>
      <c r="I26" s="18">
        <v>0</v>
      </c>
      <c r="J26" s="18">
        <v>0</v>
      </c>
      <c r="K26" s="18"/>
      <c r="L26" s="18">
        <f t="shared" si="2"/>
        <v>8459.48</v>
      </c>
      <c r="M26" s="18">
        <v>534.36</v>
      </c>
      <c r="N26" s="18">
        <f t="shared" si="1"/>
        <v>7925.12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v>1153.6600000000001</v>
      </c>
      <c r="N27" s="18">
        <f t="shared" si="1"/>
        <v>3225.34</v>
      </c>
      <c r="O27" s="18"/>
      <c r="P27" s="18"/>
    </row>
    <row r="28" spans="1:16" s="19" customFormat="1" ht="48" customHeight="1" x14ac:dyDescent="0.25">
      <c r="A28" s="24">
        <v>16</v>
      </c>
      <c r="B28" s="25">
        <v>184</v>
      </c>
      <c r="C28" s="17" t="s">
        <v>67</v>
      </c>
      <c r="D28" s="17" t="s">
        <v>64</v>
      </c>
      <c r="E28" s="25" t="s">
        <v>40</v>
      </c>
      <c r="F28" s="18">
        <v>4500</v>
      </c>
      <c r="G28" s="18"/>
      <c r="H28" s="18"/>
      <c r="I28" s="18"/>
      <c r="J28" s="18"/>
      <c r="K28" s="18">
        <v>0</v>
      </c>
      <c r="L28" s="18">
        <f t="shared" si="2"/>
        <v>4500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5">
        <v>29</v>
      </c>
      <c r="C29" s="17" t="s">
        <v>58</v>
      </c>
      <c r="D29" s="17" t="s">
        <v>61</v>
      </c>
      <c r="E29" s="25" t="s">
        <v>40</v>
      </c>
      <c r="F29" s="18">
        <f>3341.274*2</f>
        <v>6682.5479999999998</v>
      </c>
      <c r="G29" s="18"/>
      <c r="H29" s="18"/>
      <c r="I29" s="18"/>
      <c r="J29" s="18"/>
      <c r="K29" s="18"/>
      <c r="L29" s="18">
        <f t="shared" si="2"/>
        <v>6682.5479999999998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59</v>
      </c>
      <c r="D30" s="17" t="s">
        <v>62</v>
      </c>
      <c r="E30" s="25" t="s">
        <v>40</v>
      </c>
      <c r="F30" s="18">
        <f>7349.16*2</f>
        <v>14698.32</v>
      </c>
      <c r="G30" s="18"/>
      <c r="H30" s="18"/>
      <c r="I30" s="18"/>
      <c r="J30" s="18"/>
      <c r="K30" s="18"/>
      <c r="L30" s="18">
        <f t="shared" si="2"/>
        <v>14698.32</v>
      </c>
      <c r="M30" s="18"/>
      <c r="N30" s="18"/>
      <c r="O30" s="18"/>
      <c r="P30" s="18"/>
    </row>
    <row r="31" spans="1:16" s="19" customFormat="1" ht="36" customHeight="1" x14ac:dyDescent="0.25">
      <c r="A31" s="24">
        <v>19</v>
      </c>
      <c r="B31" s="28">
        <v>29</v>
      </c>
      <c r="C31" s="17" t="s">
        <v>18</v>
      </c>
      <c r="D31" s="17" t="s">
        <v>63</v>
      </c>
      <c r="E31" s="25" t="s">
        <v>40</v>
      </c>
      <c r="F31" s="18">
        <f>24600*2</f>
        <v>49200</v>
      </c>
      <c r="G31" s="18"/>
      <c r="H31" s="18"/>
      <c r="I31" s="18"/>
      <c r="J31" s="18"/>
      <c r="K31" s="18">
        <v>0</v>
      </c>
      <c r="L31" s="18">
        <f t="shared" si="2"/>
        <v>49200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71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23" zoomScale="85" zoomScaleNormal="85" workbookViewId="0">
      <selection activeCell="C38" sqref="C3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5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5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7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/>
      <c r="H19" s="18">
        <v>1550</v>
      </c>
      <c r="I19" s="18">
        <v>0</v>
      </c>
      <c r="J19" s="18">
        <v>375</v>
      </c>
      <c r="K19" s="18"/>
      <c r="L19" s="18">
        <f t="shared" ref="L19:L31" si="2">SUM(F19:K19)</f>
        <v>12891</v>
      </c>
      <c r="M19" s="18">
        <v>958.73</v>
      </c>
      <c r="N19" s="18">
        <f t="shared" si="1"/>
        <v>11932.27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>
        <v>0</v>
      </c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746.8</v>
      </c>
      <c r="N20" s="18">
        <f t="shared" si="1"/>
        <v>8628.2000000000007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/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237.15</v>
      </c>
      <c r="N22" s="18">
        <f t="shared" si="1"/>
        <v>4332.8500000000004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v>474.98</v>
      </c>
      <c r="N24" s="18">
        <f t="shared" si="1"/>
        <v>7522.02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/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663.14</v>
      </c>
      <c r="N25" s="18">
        <f t="shared" si="1"/>
        <v>9528.86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v>1147.57</v>
      </c>
      <c r="N27" s="18">
        <f t="shared" si="1"/>
        <v>3231.4300000000003</v>
      </c>
      <c r="O27" s="18"/>
      <c r="P27" s="18"/>
    </row>
    <row r="28" spans="1:16" s="19" customFormat="1" ht="48" customHeight="1" x14ac:dyDescent="0.25">
      <c r="A28" s="24">
        <v>16</v>
      </c>
      <c r="B28" s="25">
        <v>184</v>
      </c>
      <c r="C28" s="17" t="s">
        <v>66</v>
      </c>
      <c r="D28" s="17" t="s">
        <v>64</v>
      </c>
      <c r="E28" s="25" t="s">
        <v>40</v>
      </c>
      <c r="F28" s="18">
        <v>4500</v>
      </c>
      <c r="G28" s="18"/>
      <c r="H28" s="18"/>
      <c r="I28" s="18"/>
      <c r="J28" s="18"/>
      <c r="K28" s="18">
        <v>0</v>
      </c>
      <c r="L28" s="18">
        <f t="shared" si="2"/>
        <v>4500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5">
        <v>29</v>
      </c>
      <c r="C29" s="17" t="s">
        <v>58</v>
      </c>
      <c r="D29" s="17" t="s">
        <v>61</v>
      </c>
      <c r="E29" s="25" t="s">
        <v>40</v>
      </c>
      <c r="F29" s="18">
        <f>3341.274*2</f>
        <v>6682.5479999999998</v>
      </c>
      <c r="G29" s="18"/>
      <c r="H29" s="18"/>
      <c r="I29" s="18"/>
      <c r="J29" s="18"/>
      <c r="K29" s="18"/>
      <c r="L29" s="18">
        <f t="shared" si="2"/>
        <v>6682.5479999999998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59</v>
      </c>
      <c r="D30" s="17" t="s">
        <v>62</v>
      </c>
      <c r="E30" s="25" t="s">
        <v>40</v>
      </c>
      <c r="F30" s="18">
        <f>7349.16*2</f>
        <v>14698.32</v>
      </c>
      <c r="G30" s="18"/>
      <c r="H30" s="18"/>
      <c r="I30" s="18"/>
      <c r="J30" s="18"/>
      <c r="K30" s="18"/>
      <c r="L30" s="18">
        <f t="shared" si="2"/>
        <v>14698.32</v>
      </c>
      <c r="M30" s="18"/>
      <c r="N30" s="18"/>
      <c r="O30" s="18"/>
      <c r="P30" s="18"/>
    </row>
    <row r="31" spans="1:16" s="19" customFormat="1" ht="36" customHeight="1" x14ac:dyDescent="0.25">
      <c r="A31" s="24">
        <v>19</v>
      </c>
      <c r="B31" s="28">
        <v>29</v>
      </c>
      <c r="C31" s="17" t="s">
        <v>18</v>
      </c>
      <c r="D31" s="17" t="s">
        <v>63</v>
      </c>
      <c r="E31" s="25" t="s">
        <v>40</v>
      </c>
      <c r="F31" s="18">
        <f>24600*2</f>
        <v>49200</v>
      </c>
      <c r="G31" s="18"/>
      <c r="H31" s="18"/>
      <c r="I31" s="18"/>
      <c r="J31" s="18"/>
      <c r="K31" s="18">
        <v>0</v>
      </c>
      <c r="L31" s="18">
        <f t="shared" si="2"/>
        <v>49200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71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23" zoomScale="85" zoomScaleNormal="85" workbookViewId="0">
      <selection activeCell="C38" sqref="C3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6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6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7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548.29</v>
      </c>
      <c r="H19" s="18">
        <v>1550</v>
      </c>
      <c r="I19" s="18">
        <v>0</v>
      </c>
      <c r="J19" s="18">
        <v>375</v>
      </c>
      <c r="K19" s="18"/>
      <c r="L19" s="18">
        <f t="shared" ref="L19:L31" si="2">SUM(F19:K19)</f>
        <v>13439.29</v>
      </c>
      <c r="M19" s="18">
        <v>985.27</v>
      </c>
      <c r="N19" s="18">
        <f t="shared" si="1"/>
        <v>12454.02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>
        <v>93.76</v>
      </c>
      <c r="H20" s="18">
        <v>1500</v>
      </c>
      <c r="I20" s="18">
        <v>0</v>
      </c>
      <c r="J20" s="18">
        <v>375</v>
      </c>
      <c r="K20" s="18"/>
      <c r="L20" s="18">
        <f t="shared" si="2"/>
        <v>9468.76</v>
      </c>
      <c r="M20" s="18">
        <v>751.33</v>
      </c>
      <c r="N20" s="18">
        <f t="shared" si="1"/>
        <v>8717.43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>
        <v>0</v>
      </c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>
        <v>163.61000000000001</v>
      </c>
      <c r="H22" s="18">
        <v>1550</v>
      </c>
      <c r="I22" s="18">
        <v>0</v>
      </c>
      <c r="J22" s="18">
        <v>0</v>
      </c>
      <c r="K22" s="18"/>
      <c r="L22" s="18">
        <f t="shared" si="2"/>
        <v>4733.6100000000006</v>
      </c>
      <c r="M22" s="18">
        <v>245.05</v>
      </c>
      <c r="N22" s="18">
        <f t="shared" si="1"/>
        <v>4488.5600000000004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433.26</v>
      </c>
      <c r="H24" s="18">
        <v>1800</v>
      </c>
      <c r="I24" s="18">
        <v>500</v>
      </c>
      <c r="J24" s="18">
        <v>0</v>
      </c>
      <c r="K24" s="18"/>
      <c r="L24" s="18">
        <f t="shared" si="2"/>
        <v>8430.26</v>
      </c>
      <c r="M24" s="18">
        <v>495.9</v>
      </c>
      <c r="N24" s="18">
        <f t="shared" si="1"/>
        <v>7934.3600000000006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400.4</v>
      </c>
      <c r="H25" s="18">
        <v>2300</v>
      </c>
      <c r="I25" s="18">
        <v>500</v>
      </c>
      <c r="J25" s="18">
        <v>0</v>
      </c>
      <c r="K25" s="18"/>
      <c r="L25" s="18">
        <f t="shared" si="2"/>
        <v>10592.4</v>
      </c>
      <c r="M25" s="18">
        <v>682.48</v>
      </c>
      <c r="N25" s="18">
        <f t="shared" si="1"/>
        <v>9909.92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153.26</v>
      </c>
      <c r="H27" s="18">
        <v>1550</v>
      </c>
      <c r="I27" s="18">
        <v>0</v>
      </c>
      <c r="J27" s="18">
        <v>0</v>
      </c>
      <c r="K27" s="18"/>
      <c r="L27" s="18">
        <f t="shared" si="2"/>
        <v>4532.26</v>
      </c>
      <c r="M27" s="18">
        <v>420.28</v>
      </c>
      <c r="N27" s="18">
        <f t="shared" si="1"/>
        <v>4111.9800000000005</v>
      </c>
      <c r="O27" s="18"/>
      <c r="P27" s="18"/>
    </row>
    <row r="28" spans="1:16" s="19" customFormat="1" ht="48" customHeight="1" x14ac:dyDescent="0.25">
      <c r="A28" s="24">
        <v>16</v>
      </c>
      <c r="B28" s="25">
        <v>184</v>
      </c>
      <c r="C28" s="17" t="s">
        <v>66</v>
      </c>
      <c r="D28" s="17" t="s">
        <v>64</v>
      </c>
      <c r="E28" s="25" t="s">
        <v>40</v>
      </c>
      <c r="F28" s="18">
        <v>4500</v>
      </c>
      <c r="G28" s="18"/>
      <c r="H28" s="18"/>
      <c r="I28" s="18"/>
      <c r="J28" s="18"/>
      <c r="K28" s="18">
        <v>0</v>
      </c>
      <c r="L28" s="18">
        <f t="shared" si="2"/>
        <v>4500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5">
        <v>29</v>
      </c>
      <c r="C29" s="17" t="s">
        <v>58</v>
      </c>
      <c r="D29" s="17" t="s">
        <v>61</v>
      </c>
      <c r="E29" s="25" t="s">
        <v>40</v>
      </c>
      <c r="F29" s="18">
        <f>3341.274*2</f>
        <v>6682.5479999999998</v>
      </c>
      <c r="G29" s="18"/>
      <c r="H29" s="18"/>
      <c r="I29" s="18"/>
      <c r="J29" s="18"/>
      <c r="K29" s="18"/>
      <c r="L29" s="18">
        <f t="shared" si="2"/>
        <v>6682.5479999999998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59</v>
      </c>
      <c r="D30" s="17" t="s">
        <v>62</v>
      </c>
      <c r="E30" s="25" t="s">
        <v>40</v>
      </c>
      <c r="F30" s="18">
        <f>7349.16*2</f>
        <v>14698.32</v>
      </c>
      <c r="G30" s="18"/>
      <c r="H30" s="18"/>
      <c r="I30" s="18"/>
      <c r="J30" s="18"/>
      <c r="K30" s="18"/>
      <c r="L30" s="18">
        <f t="shared" si="2"/>
        <v>14698.32</v>
      </c>
      <c r="M30" s="18"/>
      <c r="N30" s="18"/>
      <c r="O30" s="18"/>
      <c r="P30" s="18"/>
    </row>
    <row r="31" spans="1:16" s="19" customFormat="1" ht="36" customHeight="1" x14ac:dyDescent="0.25">
      <c r="A31" s="24">
        <v>19</v>
      </c>
      <c r="B31" s="28">
        <v>29</v>
      </c>
      <c r="C31" s="17" t="s">
        <v>18</v>
      </c>
      <c r="D31" s="17" t="s">
        <v>63</v>
      </c>
      <c r="E31" s="25" t="s">
        <v>40</v>
      </c>
      <c r="F31" s="18">
        <f>24600*2</f>
        <v>49200</v>
      </c>
      <c r="G31" s="18"/>
      <c r="H31" s="18"/>
      <c r="I31" s="18"/>
      <c r="J31" s="18"/>
      <c r="K31" s="18">
        <v>0</v>
      </c>
      <c r="L31" s="18">
        <f t="shared" si="2"/>
        <v>49200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71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22" zoomScale="85" zoomScaleNormal="85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7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7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7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/>
      <c r="H19" s="18">
        <v>1550</v>
      </c>
      <c r="I19" s="18">
        <v>0</v>
      </c>
      <c r="J19" s="18">
        <v>375</v>
      </c>
      <c r="K19" s="18"/>
      <c r="L19" s="18">
        <f t="shared" ref="L19:L31" si="2">SUM(F19:K19)</f>
        <v>12891</v>
      </c>
      <c r="M19" s="18">
        <v>962.51</v>
      </c>
      <c r="N19" s="18">
        <f t="shared" si="1"/>
        <v>11928.49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747.44</v>
      </c>
      <c r="N20" s="18">
        <f t="shared" si="1"/>
        <v>8627.56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/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238.26</v>
      </c>
      <c r="N22" s="18">
        <f t="shared" si="1"/>
        <v>4331.74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/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/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v>477.92</v>
      </c>
      <c r="N24" s="18">
        <f t="shared" si="1"/>
        <v>7519.08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/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665.86</v>
      </c>
      <c r="N25" s="18">
        <f t="shared" si="1"/>
        <v>9526.14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/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v>158.46</v>
      </c>
      <c r="N27" s="18">
        <f t="shared" si="1"/>
        <v>4220.54</v>
      </c>
      <c r="O27" s="18"/>
      <c r="P27" s="18"/>
    </row>
    <row r="28" spans="1:16" s="19" customFormat="1" ht="48" customHeight="1" x14ac:dyDescent="0.25">
      <c r="A28" s="24">
        <v>16</v>
      </c>
      <c r="B28" s="25">
        <v>184</v>
      </c>
      <c r="C28" s="17" t="s">
        <v>66</v>
      </c>
      <c r="D28" s="17" t="s">
        <v>64</v>
      </c>
      <c r="E28" s="25" t="s">
        <v>40</v>
      </c>
      <c r="F28" s="18">
        <v>4500</v>
      </c>
      <c r="G28" s="18"/>
      <c r="H28" s="18"/>
      <c r="I28" s="18"/>
      <c r="J28" s="18"/>
      <c r="K28" s="18">
        <v>0</v>
      </c>
      <c r="L28" s="18">
        <f t="shared" si="2"/>
        <v>4500</v>
      </c>
      <c r="M28" s="18"/>
      <c r="N28" s="18"/>
      <c r="O28" s="18"/>
      <c r="P28" s="18"/>
    </row>
    <row r="29" spans="1:16" s="19" customFormat="1" ht="30" customHeight="1" x14ac:dyDescent="0.25">
      <c r="A29" s="24">
        <v>17</v>
      </c>
      <c r="B29" s="25">
        <v>29</v>
      </c>
      <c r="C29" s="17" t="s">
        <v>58</v>
      </c>
      <c r="D29" s="17" t="s">
        <v>61</v>
      </c>
      <c r="E29" s="25" t="s">
        <v>40</v>
      </c>
      <c r="F29" s="18">
        <f>3341.274*2</f>
        <v>6682.5479999999998</v>
      </c>
      <c r="G29" s="18"/>
      <c r="H29" s="18"/>
      <c r="I29" s="18"/>
      <c r="J29" s="18"/>
      <c r="K29" s="18"/>
      <c r="L29" s="18">
        <f t="shared" si="2"/>
        <v>6682.5479999999998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59</v>
      </c>
      <c r="D30" s="17" t="s">
        <v>62</v>
      </c>
      <c r="E30" s="25" t="s">
        <v>40</v>
      </c>
      <c r="F30" s="18">
        <f>7349.16*2</f>
        <v>14698.32</v>
      </c>
      <c r="G30" s="18"/>
      <c r="H30" s="18"/>
      <c r="I30" s="18"/>
      <c r="J30" s="18"/>
      <c r="K30" s="18"/>
      <c r="L30" s="18">
        <f t="shared" si="2"/>
        <v>14698.32</v>
      </c>
      <c r="M30" s="18"/>
      <c r="N30" s="18"/>
      <c r="O30" s="18"/>
      <c r="P30" s="18"/>
    </row>
    <row r="31" spans="1:16" s="19" customFormat="1" ht="36" customHeight="1" x14ac:dyDescent="0.25">
      <c r="A31" s="24">
        <v>19</v>
      </c>
      <c r="B31" s="28">
        <v>29</v>
      </c>
      <c r="C31" s="17" t="s">
        <v>18</v>
      </c>
      <c r="D31" s="17" t="s">
        <v>63</v>
      </c>
      <c r="E31" s="25" t="s">
        <v>40</v>
      </c>
      <c r="F31" s="18">
        <f>24600*2</f>
        <v>49200</v>
      </c>
      <c r="G31" s="18"/>
      <c r="H31" s="18"/>
      <c r="I31" s="18"/>
      <c r="J31" s="18"/>
      <c r="K31" s="18">
        <v>0</v>
      </c>
      <c r="L31" s="18">
        <f t="shared" si="2"/>
        <v>49200</v>
      </c>
      <c r="M31" s="18"/>
      <c r="N31" s="18"/>
      <c r="O31" s="18">
        <v>0</v>
      </c>
      <c r="P31" s="18"/>
    </row>
    <row r="32" spans="1:16" x14ac:dyDescent="0.25">
      <c r="K32" s="19"/>
      <c r="L32" s="19"/>
      <c r="M32" s="19"/>
    </row>
    <row r="33" spans="1:16" ht="15" customHeight="1" x14ac:dyDescent="0.25"/>
    <row r="34" spans="1:16" x14ac:dyDescent="0.25">
      <c r="A34" s="19"/>
      <c r="B34" s="19"/>
      <c r="P34" s="19"/>
    </row>
    <row r="35" spans="1:16" s="6" customFormat="1" ht="0.95" customHeight="1" x14ac:dyDescent="0.25">
      <c r="A35" s="19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9"/>
    </row>
    <row r="36" spans="1:16" x14ac:dyDescent="0.25">
      <c r="A36" s="19"/>
      <c r="B36" s="19"/>
      <c r="C36" s="30" t="s">
        <v>20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9"/>
    </row>
    <row r="37" spans="1:16" x14ac:dyDescent="0.25">
      <c r="B37" s="5"/>
      <c r="C37" s="7" t="s">
        <v>71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22" zoomScale="85" zoomScaleNormal="85" workbookViewId="0">
      <selection activeCell="A33" sqref="A33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72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8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8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7500</v>
      </c>
      <c r="G18" s="18">
        <v>0</v>
      </c>
      <c r="H18" s="18">
        <v>2500</v>
      </c>
      <c r="I18" s="18"/>
      <c r="J18" s="18">
        <v>0</v>
      </c>
      <c r="K18" s="18"/>
      <c r="L18" s="18">
        <f>SUM(F18:K18)</f>
        <v>10000</v>
      </c>
      <c r="M18" s="18">
        <v>652.04999999999995</v>
      </c>
      <c r="N18" s="18">
        <f t="shared" ref="N18:N28" si="1">+L18-M18</f>
        <v>9347.9500000000007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502.59</v>
      </c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13393.59</v>
      </c>
      <c r="M19" s="18">
        <f>553.93+432.85</f>
        <v>986.78</v>
      </c>
      <c r="N19" s="18">
        <f t="shared" si="1"/>
        <v>12406.81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747.44</v>
      </c>
      <c r="N20" s="18">
        <f t="shared" si="1"/>
        <v>8627.56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14</v>
      </c>
      <c r="D22" s="24" t="s">
        <v>4</v>
      </c>
      <c r="E22" s="25" t="s">
        <v>40</v>
      </c>
      <c r="F22" s="18">
        <v>3020</v>
      </c>
      <c r="G22" s="18">
        <v>138.44</v>
      </c>
      <c r="H22" s="18">
        <v>1550</v>
      </c>
      <c r="I22" s="18">
        <v>0</v>
      </c>
      <c r="J22" s="18">
        <v>0</v>
      </c>
      <c r="K22" s="18"/>
      <c r="L22" s="18">
        <f t="shared" si="2"/>
        <v>4708.4400000000005</v>
      </c>
      <c r="M22" s="18">
        <v>244.94</v>
      </c>
      <c r="N22" s="18">
        <f t="shared" si="1"/>
        <v>4463.5000000000009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/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223.99</v>
      </c>
      <c r="N23" s="18">
        <f t="shared" si="1"/>
        <v>4857.01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261.14</v>
      </c>
      <c r="H24" s="18">
        <v>1800</v>
      </c>
      <c r="I24" s="18">
        <v>500</v>
      </c>
      <c r="J24" s="18">
        <v>0</v>
      </c>
      <c r="K24" s="18"/>
      <c r="L24" s="18">
        <f t="shared" si="2"/>
        <v>8258.14</v>
      </c>
      <c r="M24" s="18">
        <v>490.53</v>
      </c>
      <c r="N24" s="18">
        <f t="shared" si="1"/>
        <v>7767.61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338.8</v>
      </c>
      <c r="H25" s="18">
        <v>2300</v>
      </c>
      <c r="I25" s="18">
        <v>500</v>
      </c>
      <c r="J25" s="18">
        <v>0</v>
      </c>
      <c r="K25" s="18"/>
      <c r="L25" s="18">
        <f t="shared" si="2"/>
        <v>10530.8</v>
      </c>
      <c r="M25" s="18">
        <v>682.23</v>
      </c>
      <c r="N25" s="18">
        <f t="shared" si="1"/>
        <v>9848.57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129.69</v>
      </c>
      <c r="H27" s="18">
        <v>1550</v>
      </c>
      <c r="I27" s="18">
        <v>0</v>
      </c>
      <c r="J27" s="18">
        <v>0</v>
      </c>
      <c r="K27" s="18"/>
      <c r="L27" s="18">
        <f t="shared" si="2"/>
        <v>4508.6900000000005</v>
      </c>
      <c r="M27" s="18">
        <v>164.72</v>
      </c>
      <c r="N27" s="18">
        <f t="shared" si="1"/>
        <v>4343.97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1224.5999999999999</v>
      </c>
      <c r="G28" s="18"/>
      <c r="H28" s="18">
        <v>671.23</v>
      </c>
      <c r="I28" s="18"/>
      <c r="J28" s="18"/>
      <c r="K28" s="18"/>
      <c r="L28" s="18">
        <f t="shared" si="2"/>
        <v>1895.83</v>
      </c>
      <c r="M28" s="18">
        <v>59.15</v>
      </c>
      <c r="N28" s="18">
        <f t="shared" si="1"/>
        <v>1836.6799999999998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f>3341.274*2</f>
        <v>6682.5479999999998</v>
      </c>
      <c r="G30" s="18"/>
      <c r="H30" s="18"/>
      <c r="I30" s="18"/>
      <c r="J30" s="18"/>
      <c r="K30" s="18"/>
      <c r="L30" s="18">
        <f t="shared" si="2"/>
        <v>6682.5479999999998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f>7349.16*2</f>
        <v>14698.32</v>
      </c>
      <c r="G31" s="18"/>
      <c r="H31" s="18"/>
      <c r="I31" s="18"/>
      <c r="J31" s="18"/>
      <c r="K31" s="18"/>
      <c r="L31" s="18">
        <f t="shared" si="2"/>
        <v>14698.32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f>24600*2</f>
        <v>49200</v>
      </c>
      <c r="G32" s="18"/>
      <c r="H32" s="18"/>
      <c r="I32" s="18"/>
      <c r="J32" s="18"/>
      <c r="K32" s="18">
        <v>0</v>
      </c>
      <c r="L32" s="18">
        <f t="shared" si="2"/>
        <v>49200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activeCell="A9" sqref="A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39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39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0</v>
      </c>
      <c r="G18" s="18">
        <v>0</v>
      </c>
      <c r="H18" s="18">
        <v>10000</v>
      </c>
      <c r="I18" s="18"/>
      <c r="J18" s="18">
        <v>0</v>
      </c>
      <c r="K18" s="18"/>
      <c r="L18" s="18">
        <f>SUM(F18:K18)</f>
        <v>10000</v>
      </c>
      <c r="M18" s="18"/>
      <c r="N18" s="18">
        <f t="shared" ref="N18:N28" si="1">+L18-M18</f>
        <v>10000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685.36</v>
      </c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13576.36</v>
      </c>
      <c r="M19" s="18">
        <f>553.93+432.85</f>
        <v>986.78</v>
      </c>
      <c r="N19" s="18">
        <f t="shared" si="1"/>
        <v>12589.58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747.44</v>
      </c>
      <c r="N20" s="18">
        <f t="shared" si="1"/>
        <v>8627.56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73</v>
      </c>
      <c r="D22" s="24" t="s">
        <v>4</v>
      </c>
      <c r="E22" s="25" t="s">
        <v>40</v>
      </c>
      <c r="F22" s="18">
        <v>3020</v>
      </c>
      <c r="G22" s="18">
        <v>314.63</v>
      </c>
      <c r="H22" s="18">
        <v>1550</v>
      </c>
      <c r="I22" s="18">
        <v>0</v>
      </c>
      <c r="J22" s="18">
        <v>0</v>
      </c>
      <c r="K22" s="18"/>
      <c r="L22" s="18">
        <f t="shared" si="2"/>
        <v>4884.63</v>
      </c>
      <c r="M22" s="18">
        <v>253.45</v>
      </c>
      <c r="N22" s="18">
        <f t="shared" si="1"/>
        <v>4631.18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44.14</v>
      </c>
      <c r="H23" s="18">
        <v>1550</v>
      </c>
      <c r="I23" s="18">
        <v>0</v>
      </c>
      <c r="J23" s="18">
        <v>0</v>
      </c>
      <c r="K23" s="18"/>
      <c r="L23" s="18">
        <f t="shared" si="2"/>
        <v>5125.1399999999994</v>
      </c>
      <c r="M23" s="18">
        <v>226.12</v>
      </c>
      <c r="N23" s="18">
        <f t="shared" si="1"/>
        <v>4899.0199999999995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593.5</v>
      </c>
      <c r="H24" s="18">
        <v>1800</v>
      </c>
      <c r="I24" s="18">
        <v>500</v>
      </c>
      <c r="J24" s="18">
        <v>0</v>
      </c>
      <c r="K24" s="18"/>
      <c r="L24" s="18">
        <f t="shared" si="2"/>
        <v>8590.5</v>
      </c>
      <c r="M24" s="18">
        <v>506.58</v>
      </c>
      <c r="N24" s="18">
        <f t="shared" si="1"/>
        <v>8083.92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770</v>
      </c>
      <c r="H25" s="18">
        <v>2300</v>
      </c>
      <c r="I25" s="18">
        <v>500</v>
      </c>
      <c r="J25" s="18">
        <v>0</v>
      </c>
      <c r="K25" s="18"/>
      <c r="L25" s="18">
        <f t="shared" si="2"/>
        <v>10962</v>
      </c>
      <c r="M25" s="18">
        <v>703.05</v>
      </c>
      <c r="N25" s="18">
        <f t="shared" si="1"/>
        <v>10258.950000000001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294.75</v>
      </c>
      <c r="H27" s="18">
        <v>1550</v>
      </c>
      <c r="I27" s="18">
        <v>0</v>
      </c>
      <c r="J27" s="18">
        <v>0</v>
      </c>
      <c r="K27" s="18"/>
      <c r="L27" s="18">
        <f t="shared" si="2"/>
        <v>4673.75</v>
      </c>
      <c r="M27" s="18">
        <v>172.7</v>
      </c>
      <c r="N27" s="18">
        <f t="shared" si="1"/>
        <v>4501.05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2826</v>
      </c>
      <c r="G28" s="18">
        <v>294.38</v>
      </c>
      <c r="H28" s="18">
        <v>1449</v>
      </c>
      <c r="I28" s="18"/>
      <c r="J28" s="18"/>
      <c r="K28" s="18"/>
      <c r="L28" s="18">
        <f t="shared" si="2"/>
        <v>4569.38</v>
      </c>
      <c r="M28" s="18">
        <v>150.71</v>
      </c>
      <c r="N28" s="18">
        <f t="shared" si="1"/>
        <v>4418.67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f>3341.274*2</f>
        <v>6682.5479999999998</v>
      </c>
      <c r="G30" s="18"/>
      <c r="H30" s="18"/>
      <c r="I30" s="18"/>
      <c r="J30" s="18"/>
      <c r="K30" s="18"/>
      <c r="L30" s="18">
        <f t="shared" si="2"/>
        <v>6682.5479999999998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f>7349.16*2</f>
        <v>14698.32</v>
      </c>
      <c r="G31" s="18"/>
      <c r="H31" s="18"/>
      <c r="I31" s="18"/>
      <c r="J31" s="18"/>
      <c r="K31" s="18"/>
      <c r="L31" s="18">
        <f t="shared" si="2"/>
        <v>14698.32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f>24600*2</f>
        <v>49200</v>
      </c>
      <c r="G32" s="18"/>
      <c r="H32" s="18"/>
      <c r="I32" s="18"/>
      <c r="J32" s="18"/>
      <c r="K32" s="18">
        <v>0</v>
      </c>
      <c r="L32" s="18">
        <f t="shared" si="2"/>
        <v>49200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21" zoomScale="85" zoomScaleNormal="85" workbookViewId="0">
      <selection activeCell="F33" sqref="F33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s="19" customFormat="1" ht="18.75" x14ac:dyDescent="0.3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</row>
    <row r="7" spans="1:16" ht="18.75" x14ac:dyDescent="0.3">
      <c r="A7" s="10" t="s">
        <v>11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15.75" x14ac:dyDescent="0.25">
      <c r="A9" s="21" t="s">
        <v>21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pans="1:16" s="12" customFormat="1" ht="15" customHeight="1" x14ac:dyDescent="0.25">
      <c r="A10" s="16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1" spans="1:16" s="12" customFormat="1" ht="30" customHeight="1" x14ac:dyDescent="0.25">
      <c r="A11" s="44" t="s">
        <v>27</v>
      </c>
      <c r="B11" s="45" t="s">
        <v>28</v>
      </c>
      <c r="C11" s="40" t="s">
        <v>29</v>
      </c>
      <c r="D11" s="48" t="s">
        <v>30</v>
      </c>
      <c r="E11" s="49" t="s">
        <v>31</v>
      </c>
      <c r="F11" s="44" t="s">
        <v>41</v>
      </c>
      <c r="G11" s="44" t="s">
        <v>42</v>
      </c>
      <c r="H11" s="44" t="s">
        <v>44</v>
      </c>
      <c r="I11" s="44" t="s">
        <v>43</v>
      </c>
      <c r="J11" s="44" t="s">
        <v>32</v>
      </c>
      <c r="K11" s="44" t="s">
        <v>33</v>
      </c>
      <c r="L11" s="44" t="s">
        <v>34</v>
      </c>
      <c r="M11" s="44" t="s">
        <v>35</v>
      </c>
      <c r="N11" s="44" t="s">
        <v>36</v>
      </c>
      <c r="O11" s="46" t="s">
        <v>37</v>
      </c>
      <c r="P11" s="47"/>
    </row>
    <row r="12" spans="1:16" s="12" customFormat="1" ht="48" customHeight="1" x14ac:dyDescent="0.25">
      <c r="A12" s="44"/>
      <c r="B12" s="45"/>
      <c r="C12" s="40" t="s">
        <v>39</v>
      </c>
      <c r="D12" s="48"/>
      <c r="E12" s="50"/>
      <c r="F12" s="44"/>
      <c r="G12" s="44"/>
      <c r="H12" s="44"/>
      <c r="I12" s="45"/>
      <c r="J12" s="44"/>
      <c r="K12" s="45"/>
      <c r="L12" s="45"/>
      <c r="M12" s="45"/>
      <c r="N12" s="45"/>
      <c r="O12" s="22" t="s">
        <v>38</v>
      </c>
      <c r="P12" s="22" t="s">
        <v>45</v>
      </c>
    </row>
    <row r="13" spans="1:16" ht="30" customHeight="1" x14ac:dyDescent="0.25">
      <c r="A13" s="1">
        <v>1</v>
      </c>
      <c r="B13" s="20" t="s">
        <v>22</v>
      </c>
      <c r="C13" s="8" t="s">
        <v>47</v>
      </c>
      <c r="D13" s="1" t="s">
        <v>23</v>
      </c>
      <c r="E13" s="2" t="s">
        <v>40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20" t="s">
        <v>22</v>
      </c>
      <c r="C14" s="9" t="s">
        <v>48</v>
      </c>
      <c r="D14" s="1" t="s">
        <v>24</v>
      </c>
      <c r="E14" s="2" t="s">
        <v>40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f t="shared" ref="A15:A26" si="0">A14+1</f>
        <v>3</v>
      </c>
      <c r="B15" s="20" t="s">
        <v>22</v>
      </c>
      <c r="C15" s="9" t="s">
        <v>49</v>
      </c>
      <c r="D15" s="1" t="s">
        <v>51</v>
      </c>
      <c r="E15" s="2" t="s">
        <v>40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si="0"/>
        <v>4</v>
      </c>
      <c r="B16" s="20" t="s">
        <v>22</v>
      </c>
      <c r="C16" s="9" t="s">
        <v>46</v>
      </c>
      <c r="D16" s="1" t="s">
        <v>25</v>
      </c>
      <c r="E16" s="2" t="s">
        <v>40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9" customFormat="1" ht="30" customHeight="1" x14ac:dyDescent="0.25">
      <c r="A17" s="24">
        <f t="shared" si="0"/>
        <v>5</v>
      </c>
      <c r="B17" s="26" t="s">
        <v>22</v>
      </c>
      <c r="C17" s="27" t="s">
        <v>50</v>
      </c>
      <c r="D17" s="24" t="s">
        <v>26</v>
      </c>
      <c r="E17" s="25" t="s">
        <v>40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30" customHeight="1" x14ac:dyDescent="0.25">
      <c r="A18" s="24">
        <f t="shared" si="0"/>
        <v>6</v>
      </c>
      <c r="B18" s="25" t="s">
        <v>10</v>
      </c>
      <c r="C18" s="17" t="s">
        <v>54</v>
      </c>
      <c r="D18" s="24" t="s">
        <v>1</v>
      </c>
      <c r="E18" s="25" t="s">
        <v>40</v>
      </c>
      <c r="F18" s="18">
        <v>0</v>
      </c>
      <c r="G18" s="18">
        <v>0</v>
      </c>
      <c r="H18" s="18">
        <v>10000</v>
      </c>
      <c r="I18" s="18"/>
      <c r="J18" s="18">
        <v>0</v>
      </c>
      <c r="K18" s="18"/>
      <c r="L18" s="18">
        <f>SUM(F18:K18)</f>
        <v>10000</v>
      </c>
      <c r="M18" s="18"/>
      <c r="N18" s="18">
        <f t="shared" ref="N18:N28" si="1">+L18-M18</f>
        <v>10000</v>
      </c>
      <c r="O18" s="18"/>
      <c r="P18" s="18"/>
    </row>
    <row r="19" spans="1:16" s="19" customFormat="1" ht="30" customHeight="1" x14ac:dyDescent="0.25">
      <c r="A19" s="24">
        <f t="shared" si="0"/>
        <v>7</v>
      </c>
      <c r="B19" s="25" t="s">
        <v>10</v>
      </c>
      <c r="C19" s="17" t="s">
        <v>9</v>
      </c>
      <c r="D19" s="24" t="s">
        <v>52</v>
      </c>
      <c r="E19" s="25" t="s">
        <v>40</v>
      </c>
      <c r="F19" s="18">
        <v>10966</v>
      </c>
      <c r="G19" s="18">
        <v>0</v>
      </c>
      <c r="H19" s="18">
        <v>1550</v>
      </c>
      <c r="I19" s="18">
        <v>0</v>
      </c>
      <c r="J19" s="18">
        <v>375</v>
      </c>
      <c r="K19" s="18"/>
      <c r="L19" s="18">
        <f t="shared" ref="L19:L32" si="2">SUM(F19:K19)</f>
        <v>12891</v>
      </c>
      <c r="M19" s="18">
        <f>529.66+444.16</f>
        <v>973.81999999999994</v>
      </c>
      <c r="N19" s="18">
        <f t="shared" si="1"/>
        <v>11917.18</v>
      </c>
      <c r="O19" s="18"/>
      <c r="P19" s="18"/>
    </row>
    <row r="20" spans="1:16" s="19" customFormat="1" ht="30" customHeight="1" x14ac:dyDescent="0.25">
      <c r="A20" s="24">
        <f t="shared" si="0"/>
        <v>8</v>
      </c>
      <c r="B20" s="25" t="s">
        <v>10</v>
      </c>
      <c r="C20" s="17" t="s">
        <v>55</v>
      </c>
      <c r="D20" s="17" t="s">
        <v>56</v>
      </c>
      <c r="E20" s="25" t="s">
        <v>40</v>
      </c>
      <c r="F20" s="18">
        <v>7500</v>
      </c>
      <c r="G20" s="18"/>
      <c r="H20" s="18">
        <v>1500</v>
      </c>
      <c r="I20" s="18">
        <v>0</v>
      </c>
      <c r="J20" s="18">
        <v>375</v>
      </c>
      <c r="K20" s="18"/>
      <c r="L20" s="18">
        <f t="shared" si="2"/>
        <v>9375</v>
      </c>
      <c r="M20" s="18">
        <v>747.45</v>
      </c>
      <c r="N20" s="18">
        <f t="shared" si="1"/>
        <v>8627.5499999999993</v>
      </c>
      <c r="O20" s="18"/>
      <c r="P20" s="18"/>
    </row>
    <row r="21" spans="1:16" s="19" customFormat="1" ht="30" customHeight="1" x14ac:dyDescent="0.25">
      <c r="A21" s="24">
        <f t="shared" si="0"/>
        <v>9</v>
      </c>
      <c r="B21" s="25" t="s">
        <v>10</v>
      </c>
      <c r="C21" s="17" t="s">
        <v>13</v>
      </c>
      <c r="D21" s="24" t="s">
        <v>3</v>
      </c>
      <c r="E21" s="25" t="s">
        <v>40</v>
      </c>
      <c r="F21" s="18">
        <v>4243</v>
      </c>
      <c r="G21" s="18"/>
      <c r="H21" s="18">
        <v>1550</v>
      </c>
      <c r="I21" s="18">
        <v>500</v>
      </c>
      <c r="J21" s="18">
        <v>0</v>
      </c>
      <c r="K21" s="18"/>
      <c r="L21" s="18">
        <f t="shared" si="2"/>
        <v>6293</v>
      </c>
      <c r="M21" s="18">
        <v>406.01</v>
      </c>
      <c r="N21" s="18">
        <f t="shared" si="1"/>
        <v>5886.99</v>
      </c>
      <c r="O21" s="18"/>
      <c r="P21" s="18"/>
    </row>
    <row r="22" spans="1:16" s="19" customFormat="1" ht="30" customHeight="1" x14ac:dyDescent="0.25">
      <c r="A22" s="24">
        <f t="shared" si="0"/>
        <v>10</v>
      </c>
      <c r="B22" s="25" t="s">
        <v>10</v>
      </c>
      <c r="C22" s="17" t="s">
        <v>73</v>
      </c>
      <c r="D22" s="24" t="s">
        <v>4</v>
      </c>
      <c r="E22" s="25" t="s">
        <v>40</v>
      </c>
      <c r="F22" s="18">
        <v>3020</v>
      </c>
      <c r="G22" s="18">
        <v>0</v>
      </c>
      <c r="H22" s="18">
        <v>1550</v>
      </c>
      <c r="I22" s="18">
        <v>0</v>
      </c>
      <c r="J22" s="18">
        <v>0</v>
      </c>
      <c r="K22" s="18"/>
      <c r="L22" s="18">
        <f t="shared" si="2"/>
        <v>4570</v>
      </c>
      <c r="M22" s="18">
        <v>207.29</v>
      </c>
      <c r="N22" s="18">
        <f t="shared" si="1"/>
        <v>4362.71</v>
      </c>
      <c r="O22" s="18"/>
      <c r="P22" s="18"/>
    </row>
    <row r="23" spans="1:16" s="19" customFormat="1" ht="30" customHeight="1" x14ac:dyDescent="0.25">
      <c r="A23" s="24">
        <f t="shared" si="0"/>
        <v>11</v>
      </c>
      <c r="B23" s="25" t="s">
        <v>10</v>
      </c>
      <c r="C23" s="17" t="s">
        <v>12</v>
      </c>
      <c r="D23" s="24" t="s">
        <v>2</v>
      </c>
      <c r="E23" s="25" t="s">
        <v>40</v>
      </c>
      <c r="F23" s="18">
        <v>3531</v>
      </c>
      <c r="G23" s="18">
        <v>0</v>
      </c>
      <c r="H23" s="18">
        <v>1550</v>
      </c>
      <c r="I23" s="18">
        <v>0</v>
      </c>
      <c r="J23" s="18">
        <v>0</v>
      </c>
      <c r="K23" s="18"/>
      <c r="L23" s="18">
        <f t="shared" si="2"/>
        <v>5081</v>
      </c>
      <c r="M23" s="18">
        <v>224.41</v>
      </c>
      <c r="N23" s="18">
        <f t="shared" si="1"/>
        <v>4856.59</v>
      </c>
      <c r="O23" s="18"/>
      <c r="P23" s="18"/>
    </row>
    <row r="24" spans="1:16" s="19" customFormat="1" ht="30" customHeight="1" x14ac:dyDescent="0.25">
      <c r="A24" s="24">
        <f t="shared" si="0"/>
        <v>12</v>
      </c>
      <c r="B24" s="25" t="s">
        <v>10</v>
      </c>
      <c r="C24" s="17" t="s">
        <v>15</v>
      </c>
      <c r="D24" s="24" t="s">
        <v>68</v>
      </c>
      <c r="E24" s="25" t="s">
        <v>40</v>
      </c>
      <c r="F24" s="18">
        <v>5697</v>
      </c>
      <c r="G24" s="18">
        <v>0</v>
      </c>
      <c r="H24" s="18">
        <v>1800</v>
      </c>
      <c r="I24" s="18">
        <v>500</v>
      </c>
      <c r="J24" s="18">
        <v>0</v>
      </c>
      <c r="K24" s="18"/>
      <c r="L24" s="18">
        <f t="shared" si="2"/>
        <v>7997</v>
      </c>
      <c r="M24" s="18">
        <v>486.05</v>
      </c>
      <c r="N24" s="18">
        <f t="shared" si="1"/>
        <v>7510.95</v>
      </c>
      <c r="O24" s="18"/>
      <c r="P24" s="18"/>
    </row>
    <row r="25" spans="1:16" s="19" customFormat="1" ht="30" customHeight="1" x14ac:dyDescent="0.25">
      <c r="A25" s="24">
        <f t="shared" si="0"/>
        <v>13</v>
      </c>
      <c r="B25" s="25" t="s">
        <v>10</v>
      </c>
      <c r="C25" s="17" t="s">
        <v>16</v>
      </c>
      <c r="D25" s="24" t="s">
        <v>5</v>
      </c>
      <c r="E25" s="25" t="s">
        <v>40</v>
      </c>
      <c r="F25" s="18">
        <v>7392</v>
      </c>
      <c r="G25" s="18">
        <v>0</v>
      </c>
      <c r="H25" s="18">
        <v>2300</v>
      </c>
      <c r="I25" s="18">
        <v>500</v>
      </c>
      <c r="J25" s="18">
        <v>0</v>
      </c>
      <c r="K25" s="18"/>
      <c r="L25" s="18">
        <f t="shared" si="2"/>
        <v>10192</v>
      </c>
      <c r="M25" s="18">
        <v>676.42</v>
      </c>
      <c r="N25" s="18">
        <f t="shared" si="1"/>
        <v>9515.58</v>
      </c>
      <c r="O25" s="18"/>
      <c r="P25" s="18"/>
    </row>
    <row r="26" spans="1:16" s="19" customFormat="1" ht="30" customHeight="1" x14ac:dyDescent="0.25">
      <c r="A26" s="24">
        <f t="shared" si="0"/>
        <v>14</v>
      </c>
      <c r="B26" s="25" t="s">
        <v>10</v>
      </c>
      <c r="C26" s="17" t="s">
        <v>8</v>
      </c>
      <c r="D26" s="24" t="s">
        <v>7</v>
      </c>
      <c r="E26" s="25" t="s">
        <v>40</v>
      </c>
      <c r="F26" s="18">
        <v>6768</v>
      </c>
      <c r="G26" s="18"/>
      <c r="H26" s="18">
        <v>1550</v>
      </c>
      <c r="I26" s="18">
        <v>0</v>
      </c>
      <c r="J26" s="18">
        <v>0</v>
      </c>
      <c r="K26" s="18"/>
      <c r="L26" s="18">
        <f t="shared" si="2"/>
        <v>8318</v>
      </c>
      <c r="M26" s="18">
        <v>534.36</v>
      </c>
      <c r="N26" s="18">
        <f t="shared" si="1"/>
        <v>7783.64</v>
      </c>
      <c r="O26" s="18"/>
      <c r="P26" s="18"/>
    </row>
    <row r="27" spans="1:16" s="19" customFormat="1" ht="30" customHeight="1" x14ac:dyDescent="0.25">
      <c r="A27" s="24">
        <v>15</v>
      </c>
      <c r="B27" s="25" t="s">
        <v>10</v>
      </c>
      <c r="C27" s="17" t="s">
        <v>17</v>
      </c>
      <c r="D27" s="24" t="s">
        <v>7</v>
      </c>
      <c r="E27" s="25" t="s">
        <v>40</v>
      </c>
      <c r="F27" s="18">
        <v>2829</v>
      </c>
      <c r="G27" s="18">
        <v>0</v>
      </c>
      <c r="H27" s="18">
        <v>1550</v>
      </c>
      <c r="I27" s="18">
        <v>0</v>
      </c>
      <c r="J27" s="18">
        <v>0</v>
      </c>
      <c r="K27" s="18"/>
      <c r="L27" s="18">
        <f t="shared" si="2"/>
        <v>4379</v>
      </c>
      <c r="M27" s="18">
        <v>162.5</v>
      </c>
      <c r="N27" s="18">
        <f t="shared" si="1"/>
        <v>4216.5</v>
      </c>
      <c r="O27" s="18"/>
      <c r="P27" s="18"/>
    </row>
    <row r="28" spans="1:16" s="19" customFormat="1" ht="30" customHeight="1" x14ac:dyDescent="0.25">
      <c r="A28" s="24">
        <v>16</v>
      </c>
      <c r="B28" s="25">
        <v>11</v>
      </c>
      <c r="C28" s="17" t="s">
        <v>74</v>
      </c>
      <c r="D28" s="24" t="s">
        <v>75</v>
      </c>
      <c r="E28" s="25" t="s">
        <v>40</v>
      </c>
      <c r="F28" s="18">
        <v>2826</v>
      </c>
      <c r="G28" s="18">
        <v>0</v>
      </c>
      <c r="H28" s="18">
        <v>1449</v>
      </c>
      <c r="I28" s="18"/>
      <c r="J28" s="18"/>
      <c r="K28" s="18"/>
      <c r="L28" s="18">
        <f t="shared" si="2"/>
        <v>4275</v>
      </c>
      <c r="M28" s="18">
        <v>136.5</v>
      </c>
      <c r="N28" s="18">
        <f t="shared" si="1"/>
        <v>4138.5</v>
      </c>
      <c r="O28" s="18"/>
      <c r="P28" s="18"/>
    </row>
    <row r="29" spans="1:16" s="19" customFormat="1" ht="48" customHeight="1" x14ac:dyDescent="0.25">
      <c r="A29" s="24">
        <v>17</v>
      </c>
      <c r="B29" s="25">
        <v>184</v>
      </c>
      <c r="C29" s="17" t="s">
        <v>66</v>
      </c>
      <c r="D29" s="17" t="s">
        <v>64</v>
      </c>
      <c r="E29" s="25" t="s">
        <v>40</v>
      </c>
      <c r="F29" s="18">
        <v>4500</v>
      </c>
      <c r="G29" s="18"/>
      <c r="H29" s="18"/>
      <c r="I29" s="18"/>
      <c r="J29" s="18"/>
      <c r="K29" s="18">
        <v>0</v>
      </c>
      <c r="L29" s="18">
        <f t="shared" si="2"/>
        <v>4500</v>
      </c>
      <c r="M29" s="18"/>
      <c r="N29" s="18"/>
      <c r="O29" s="18"/>
      <c r="P29" s="18"/>
    </row>
    <row r="30" spans="1:16" s="19" customFormat="1" ht="30" customHeight="1" x14ac:dyDescent="0.25">
      <c r="A30" s="24">
        <v>18</v>
      </c>
      <c r="B30" s="25">
        <v>29</v>
      </c>
      <c r="C30" s="17" t="s">
        <v>58</v>
      </c>
      <c r="D30" s="17" t="s">
        <v>61</v>
      </c>
      <c r="E30" s="25" t="s">
        <v>40</v>
      </c>
      <c r="F30" s="18">
        <v>6000</v>
      </c>
      <c r="G30" s="18"/>
      <c r="H30" s="18"/>
      <c r="I30" s="18"/>
      <c r="J30" s="18"/>
      <c r="K30" s="18"/>
      <c r="L30" s="18">
        <f t="shared" si="2"/>
        <v>6000</v>
      </c>
      <c r="M30" s="18"/>
      <c r="N30" s="18"/>
      <c r="O30" s="18"/>
      <c r="P30" s="18"/>
    </row>
    <row r="31" spans="1:16" s="19" customFormat="1" ht="30" customHeight="1" x14ac:dyDescent="0.25">
      <c r="A31" s="24">
        <v>19</v>
      </c>
      <c r="B31" s="25">
        <v>29</v>
      </c>
      <c r="C31" s="17" t="s">
        <v>59</v>
      </c>
      <c r="D31" s="17" t="s">
        <v>62</v>
      </c>
      <c r="E31" s="25" t="s">
        <v>40</v>
      </c>
      <c r="F31" s="18">
        <v>11000</v>
      </c>
      <c r="G31" s="18"/>
      <c r="H31" s="18"/>
      <c r="I31" s="18"/>
      <c r="J31" s="18"/>
      <c r="K31" s="18"/>
      <c r="L31" s="18">
        <f t="shared" si="2"/>
        <v>11000</v>
      </c>
      <c r="M31" s="18"/>
      <c r="N31" s="18"/>
      <c r="O31" s="18"/>
      <c r="P31" s="18"/>
    </row>
    <row r="32" spans="1:16" s="19" customFormat="1" ht="36" customHeight="1" x14ac:dyDescent="0.25">
      <c r="A32" s="24">
        <v>20</v>
      </c>
      <c r="B32" s="28">
        <v>29</v>
      </c>
      <c r="C32" s="17" t="s">
        <v>18</v>
      </c>
      <c r="D32" s="17" t="s">
        <v>63</v>
      </c>
      <c r="E32" s="25" t="s">
        <v>40</v>
      </c>
      <c r="F32" s="18">
        <v>36900</v>
      </c>
      <c r="G32" s="18"/>
      <c r="H32" s="18"/>
      <c r="I32" s="18"/>
      <c r="J32" s="18"/>
      <c r="K32" s="18">
        <v>0</v>
      </c>
      <c r="L32" s="18">
        <f t="shared" si="2"/>
        <v>36900</v>
      </c>
      <c r="M32" s="18"/>
      <c r="N32" s="18"/>
      <c r="O32" s="18">
        <v>0</v>
      </c>
      <c r="P32" s="18"/>
    </row>
    <row r="33" spans="1:16" x14ac:dyDescent="0.25">
      <c r="K33" s="19"/>
      <c r="L33" s="19"/>
      <c r="M33" s="19"/>
    </row>
    <row r="34" spans="1:16" ht="15" customHeight="1" x14ac:dyDescent="0.25"/>
    <row r="35" spans="1:16" x14ac:dyDescent="0.25">
      <c r="A35" s="19"/>
      <c r="B35" s="19"/>
      <c r="P35" s="19"/>
    </row>
    <row r="36" spans="1:16" s="6" customFormat="1" ht="0.95" customHeight="1" x14ac:dyDescent="0.25">
      <c r="A36" s="19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9"/>
    </row>
    <row r="37" spans="1:16" x14ac:dyDescent="0.25">
      <c r="A37" s="19"/>
      <c r="B37" s="19"/>
      <c r="C37" s="30" t="s">
        <v>20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16" x14ac:dyDescent="0.25">
      <c r="B38" s="5"/>
      <c r="C38" s="7" t="s">
        <v>71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OCTUBRE</vt:lpstr>
      <vt:lpstr>NOVIEMBRRE</vt:lpstr>
      <vt:lpstr>DICIEMBRE</vt:lpstr>
      <vt:lpstr>ABRIL!Área_de_impresión</vt:lpstr>
      <vt:lpstr>AGOSTO!Área_de_impresión</vt:lpstr>
      <vt:lpstr>DICIEMBRE!Área_de_impresión</vt:lpstr>
      <vt:lpstr>'JULIO '!Área_de_impresión</vt:lpstr>
      <vt:lpstr>JUNIO!Área_de_impresión</vt:lpstr>
      <vt:lpstr>MARZO!Área_de_impresión</vt:lpstr>
      <vt:lpstr>MAYO!Área_de_impresión</vt:lpstr>
      <vt:lpstr>NOVIEMBRRE!Área_de_impresión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2021-11-17T15:51:40Z</cp:lastPrinted>
  <dcterms:created xsi:type="dcterms:W3CDTF">2017-02-15T21:48:50Z</dcterms:created>
  <dcterms:modified xsi:type="dcterms:W3CDTF">2022-01-22T15:27:25Z</dcterms:modified>
</cp:coreProperties>
</file>